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9495" windowHeight="3990" activeTab="0"/>
  </bookViews>
  <sheets>
    <sheet name="縣市" sheetId="1" r:id="rId1"/>
    <sheet name="縣市2" sheetId="2" r:id="rId2"/>
    <sheet name="縣市基本資料表" sheetId="3" r:id="rId3"/>
    <sheet name="水體分類" sheetId="4" r:id="rId4"/>
    <sheet name="監測結果說明" sheetId="5" r:id="rId5"/>
  </sheets>
  <definedNames>
    <definedName name="_xlnm.Print_Area" localSheetId="0">'縣市'!$B$2:$U$33</definedName>
    <definedName name="_xlnm.Print_Area" localSheetId="1">'縣市2'!$B$1:$T$40</definedName>
    <definedName name="_xlnm.Print_Area" localSheetId="2">'縣市基本資料表'!$B$2:$O$30</definedName>
  </definedNames>
  <calcPr fullCalcOnLoad="1"/>
</workbook>
</file>

<file path=xl/sharedStrings.xml><?xml version="1.0" encoding="utf-8"?>
<sst xmlns="http://schemas.openxmlformats.org/spreadsheetml/2006/main" count="974" uniqueCount="293">
  <si>
    <t>編製機關</t>
  </si>
  <si>
    <t>期間終了一個月內編報</t>
  </si>
  <si>
    <t>水　　　　　質　　　　　紀　　　　　錄</t>
  </si>
  <si>
    <t>採樣</t>
  </si>
  <si>
    <t>監測站編號</t>
  </si>
  <si>
    <t>水流量</t>
  </si>
  <si>
    <t>溶氧量</t>
  </si>
  <si>
    <t>需氧量</t>
  </si>
  <si>
    <t>鎘</t>
  </si>
  <si>
    <t>鉛</t>
  </si>
  <si>
    <t>鉻</t>
  </si>
  <si>
    <t>汞</t>
  </si>
  <si>
    <t>日期</t>
  </si>
  <si>
    <t>時間</t>
  </si>
  <si>
    <t>℃</t>
  </si>
  <si>
    <t>CMS</t>
  </si>
  <si>
    <t>mg/L</t>
  </si>
  <si>
    <t>導電度</t>
  </si>
  <si>
    <t>陰離子</t>
  </si>
  <si>
    <t>桿菌群</t>
  </si>
  <si>
    <t>透視度</t>
  </si>
  <si>
    <t>活性劑</t>
  </si>
  <si>
    <t>計至小數</t>
  </si>
  <si>
    <t>cm</t>
  </si>
  <si>
    <t>NTU</t>
  </si>
  <si>
    <t>第四位）</t>
  </si>
  <si>
    <t>主辦業務人員</t>
  </si>
  <si>
    <t>審核</t>
  </si>
  <si>
    <t>監測站</t>
  </si>
  <si>
    <t>水體分類</t>
  </si>
  <si>
    <t>距匯流口</t>
  </si>
  <si>
    <t>監測站座標</t>
  </si>
  <si>
    <t>東經</t>
  </si>
  <si>
    <t>北緯</t>
  </si>
  <si>
    <t>橋上</t>
  </si>
  <si>
    <t>河中</t>
  </si>
  <si>
    <t>岸邊</t>
  </si>
  <si>
    <t>1134-05-02</t>
  </si>
  <si>
    <t>旱溪</t>
  </si>
  <si>
    <t>筏子溪</t>
  </si>
  <si>
    <t>綠川</t>
  </si>
  <si>
    <t>柳川</t>
  </si>
  <si>
    <t>梅川</t>
  </si>
  <si>
    <t>麻園頭溪</t>
  </si>
  <si>
    <t>烏溪</t>
  </si>
  <si>
    <t>倡和橋</t>
  </si>
  <si>
    <t>精武橋</t>
  </si>
  <si>
    <t>國光橋</t>
  </si>
  <si>
    <t>筏子溪橋</t>
  </si>
  <si>
    <t>中山綠橋</t>
  </si>
  <si>
    <t>民生綠橋</t>
  </si>
  <si>
    <t>中興綠橋</t>
  </si>
  <si>
    <t>東山第三柳橋</t>
  </si>
  <si>
    <t>學士柳橋</t>
  </si>
  <si>
    <t>三民柳橋</t>
  </si>
  <si>
    <t>120°42.306'</t>
  </si>
  <si>
    <t>24°10.179'</t>
  </si>
  <si>
    <t>120°42.036'</t>
  </si>
  <si>
    <t>24°08.849'</t>
  </si>
  <si>
    <t>120°40.757'</t>
  </si>
  <si>
    <t>24°07.049'</t>
  </si>
  <si>
    <t>120°39.446'</t>
  </si>
  <si>
    <t>24°11.848'</t>
  </si>
  <si>
    <t>120°37.226'</t>
  </si>
  <si>
    <t>24°08.391'</t>
  </si>
  <si>
    <t>120°40.949'</t>
  </si>
  <si>
    <t>24°08.276'</t>
  </si>
  <si>
    <t>120°40.801'</t>
  </si>
  <si>
    <t>24°08.036'</t>
  </si>
  <si>
    <t>120°40.529'</t>
  </si>
  <si>
    <t>24°07.444'</t>
  </si>
  <si>
    <t>120°41.592'</t>
  </si>
  <si>
    <t>24°10.487'</t>
  </si>
  <si>
    <t>120°40.868'</t>
  </si>
  <si>
    <t>24°09.351'</t>
  </si>
  <si>
    <t>120°39.569'</t>
  </si>
  <si>
    <t>24°07.810'</t>
  </si>
  <si>
    <t>120°40.874'</t>
  </si>
  <si>
    <t>24°10.561'</t>
  </si>
  <si>
    <t>120°40.681'</t>
  </si>
  <si>
    <t>24°10.019'</t>
  </si>
  <si>
    <t>120°39.989'</t>
  </si>
  <si>
    <t>24°08.487'</t>
  </si>
  <si>
    <t>120°40.581'</t>
  </si>
  <si>
    <t>24°10.602'</t>
  </si>
  <si>
    <t>120°39.773'</t>
  </si>
  <si>
    <t>24°09.652'</t>
  </si>
  <si>
    <t>120°38.922'</t>
  </si>
  <si>
    <t>24°07.400'</t>
  </si>
  <si>
    <t>鎳</t>
  </si>
  <si>
    <t>文心二號橋</t>
  </si>
  <si>
    <t>黎明溝</t>
  </si>
  <si>
    <t>黎龍橋</t>
  </si>
  <si>
    <t>－</t>
  </si>
  <si>
    <t>μmho/</t>
  </si>
  <si>
    <t>倡和橋</t>
  </si>
  <si>
    <t>丙</t>
  </si>
  <si>
    <t>ˇ</t>
  </si>
  <si>
    <t>潮貴橋</t>
  </si>
  <si>
    <t>錳</t>
  </si>
  <si>
    <t>潮洋溪</t>
  </si>
  <si>
    <t>-</t>
  </si>
  <si>
    <r>
      <t>RPI</t>
    </r>
    <r>
      <rPr>
        <sz val="16"/>
        <rFont val="標楷體"/>
        <family val="4"/>
      </rPr>
      <t>值</t>
    </r>
  </si>
  <si>
    <t>水質測站</t>
  </si>
  <si>
    <t>溶氧量</t>
  </si>
  <si>
    <t>生化需氧量</t>
  </si>
  <si>
    <t>懸浮固體</t>
  </si>
  <si>
    <t>氨氮</t>
  </si>
  <si>
    <r>
      <t>RPI</t>
    </r>
    <r>
      <rPr>
        <sz val="12"/>
        <rFont val="標楷體"/>
        <family val="4"/>
      </rPr>
      <t>值</t>
    </r>
  </si>
  <si>
    <t>污染程度</t>
  </si>
  <si>
    <t>六順橋</t>
  </si>
  <si>
    <t>牛埔橋</t>
  </si>
  <si>
    <t>東新第三梅橋</t>
  </si>
  <si>
    <t>漢口梅橋</t>
  </si>
  <si>
    <t>英才梅橋</t>
  </si>
  <si>
    <t>東信第二麻園橋</t>
  </si>
  <si>
    <t>忠明麻園橋</t>
  </si>
  <si>
    <t>文心二號橋</t>
  </si>
  <si>
    <t>潮貴橋</t>
  </si>
  <si>
    <t>水體分類水質標準</t>
  </si>
  <si>
    <r>
      <t>pH</t>
    </r>
    <r>
      <rPr>
        <sz val="12"/>
        <rFont val="標楷體"/>
        <family val="4"/>
      </rPr>
      <t>值</t>
    </r>
  </si>
  <si>
    <t>大腸桿菌群</t>
  </si>
  <si>
    <t>總磷</t>
  </si>
  <si>
    <t>水體分類等級</t>
  </si>
  <si>
    <t>水體分類</t>
  </si>
  <si>
    <t>分類</t>
  </si>
  <si>
    <t>－</t>
  </si>
  <si>
    <t>填表</t>
  </si>
  <si>
    <t>主辦業務人員</t>
  </si>
  <si>
    <t>機關主管</t>
  </si>
  <si>
    <t>水體</t>
  </si>
  <si>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</si>
  <si>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季</t>
    </r>
    <r>
      <rPr>
        <sz val="14"/>
        <rFont val="Times New Roman"/>
        <family val="1"/>
      </rPr>
      <t xml:space="preserve">    </t>
    </r>
    <r>
      <rPr>
        <sz val="14"/>
        <rFont val="標楷體"/>
        <family val="4"/>
      </rPr>
      <t>報</t>
    </r>
  </si>
  <si>
    <r>
      <t>表</t>
    </r>
    <r>
      <rPr>
        <sz val="14"/>
        <rFont val="Times New Roman"/>
        <family val="1"/>
      </rPr>
      <t xml:space="preserve">    </t>
    </r>
    <r>
      <rPr>
        <sz val="14"/>
        <rFont val="標楷體"/>
        <family val="4"/>
      </rPr>
      <t>號</t>
    </r>
  </si>
  <si>
    <r>
      <t>生</t>
    </r>
    <r>
      <rPr>
        <sz val="14"/>
        <rFont val="Times New Roman"/>
        <family val="1"/>
      </rPr>
      <t xml:space="preserve">  </t>
    </r>
    <r>
      <rPr>
        <sz val="14"/>
        <rFont val="標楷體"/>
        <family val="4"/>
      </rPr>
      <t>化</t>
    </r>
  </si>
  <si>
    <r>
      <t>化</t>
    </r>
    <r>
      <rPr>
        <sz val="14"/>
        <rFont val="Times New Roman"/>
        <family val="1"/>
      </rPr>
      <t xml:space="preserve">  </t>
    </r>
    <r>
      <rPr>
        <sz val="14"/>
        <rFont val="標楷體"/>
        <family val="4"/>
      </rPr>
      <t>學</t>
    </r>
  </si>
  <si>
    <r>
      <t>懸</t>
    </r>
    <r>
      <rPr>
        <sz val="14"/>
        <rFont val="Times New Roman"/>
        <family val="1"/>
      </rPr>
      <t xml:space="preserve"> </t>
    </r>
    <r>
      <rPr>
        <sz val="14"/>
        <rFont val="標楷體"/>
        <family val="4"/>
      </rPr>
      <t>浮</t>
    </r>
  </si>
  <si>
    <r>
      <t xml:space="preserve"> </t>
    </r>
    <r>
      <rPr>
        <sz val="14"/>
        <rFont val="標楷體"/>
        <family val="4"/>
      </rPr>
      <t>河川名稱</t>
    </r>
  </si>
  <si>
    <r>
      <t>監</t>
    </r>
    <r>
      <rPr>
        <sz val="14"/>
        <rFont val="Times New Roman"/>
        <family val="1"/>
      </rPr>
      <t xml:space="preserve"> </t>
    </r>
    <r>
      <rPr>
        <sz val="14"/>
        <rFont val="標楷體"/>
        <family val="4"/>
      </rPr>
      <t>測</t>
    </r>
    <r>
      <rPr>
        <sz val="14"/>
        <rFont val="Times New Roman"/>
        <family val="1"/>
      </rPr>
      <t xml:space="preserve"> </t>
    </r>
    <r>
      <rPr>
        <sz val="14"/>
        <rFont val="標楷體"/>
        <family val="4"/>
      </rPr>
      <t>站</t>
    </r>
    <r>
      <rPr>
        <sz val="14"/>
        <rFont val="Times New Roman"/>
        <family val="1"/>
      </rPr>
      <t xml:space="preserve"> </t>
    </r>
    <r>
      <rPr>
        <sz val="14"/>
        <rFont val="標楷體"/>
        <family val="4"/>
      </rPr>
      <t>名</t>
    </r>
  </si>
  <si>
    <r>
      <t>水</t>
    </r>
    <r>
      <rPr>
        <sz val="14"/>
        <rFont val="Times New Roman"/>
        <family val="1"/>
      </rPr>
      <t xml:space="preserve"> </t>
    </r>
    <r>
      <rPr>
        <sz val="14"/>
        <rFont val="標楷體"/>
        <family val="4"/>
      </rPr>
      <t>溫</t>
    </r>
  </si>
  <si>
    <r>
      <t>pH</t>
    </r>
    <r>
      <rPr>
        <sz val="14"/>
        <rFont val="標楷體"/>
        <family val="4"/>
      </rPr>
      <t>值</t>
    </r>
  </si>
  <si>
    <r>
      <t>總</t>
    </r>
    <r>
      <rPr>
        <sz val="14"/>
        <rFont val="Times New Roman"/>
        <family val="1"/>
      </rPr>
      <t xml:space="preserve"> </t>
    </r>
    <r>
      <rPr>
        <sz val="14"/>
        <rFont val="標楷體"/>
        <family val="4"/>
      </rPr>
      <t>氮</t>
    </r>
  </si>
  <si>
    <r>
      <t>總</t>
    </r>
    <r>
      <rPr>
        <sz val="14"/>
        <rFont val="Times New Roman"/>
        <family val="1"/>
      </rPr>
      <t xml:space="preserve"> </t>
    </r>
    <r>
      <rPr>
        <sz val="14"/>
        <rFont val="標楷體"/>
        <family val="4"/>
      </rPr>
      <t>磷</t>
    </r>
  </si>
  <si>
    <r>
      <t>固</t>
    </r>
    <r>
      <rPr>
        <sz val="14"/>
        <rFont val="Times New Roman"/>
        <family val="1"/>
      </rPr>
      <t xml:space="preserve"> </t>
    </r>
    <r>
      <rPr>
        <sz val="14"/>
        <rFont val="標楷體"/>
        <family val="4"/>
      </rPr>
      <t>體</t>
    </r>
  </si>
  <si>
    <r>
      <t>(5</t>
    </r>
    <r>
      <rPr>
        <sz val="12"/>
        <rFont val="標楷體"/>
        <family val="4"/>
      </rPr>
      <t>天</t>
    </r>
    <r>
      <rPr>
        <sz val="12"/>
        <rFont val="Times New Roman"/>
        <family val="1"/>
      </rPr>
      <t>20</t>
    </r>
    <r>
      <rPr>
        <sz val="12"/>
        <rFont val="標楷體"/>
        <family val="4"/>
      </rPr>
      <t>℃</t>
    </r>
    <r>
      <rPr>
        <sz val="12"/>
        <rFont val="Times New Roman"/>
        <family val="1"/>
      </rPr>
      <t>)</t>
    </r>
  </si>
  <si>
    <r>
      <t>mg/L(</t>
    </r>
    <r>
      <rPr>
        <sz val="14"/>
        <rFont val="標楷體"/>
        <family val="4"/>
      </rPr>
      <t>統計至小數第四位</t>
    </r>
    <r>
      <rPr>
        <sz val="14"/>
        <rFont val="Times New Roman"/>
        <family val="1"/>
      </rPr>
      <t>)</t>
    </r>
  </si>
  <si>
    <r>
      <t>大</t>
    </r>
    <r>
      <rPr>
        <sz val="14"/>
        <rFont val="Times New Roman"/>
        <family val="1"/>
      </rPr>
      <t xml:space="preserve">  </t>
    </r>
    <r>
      <rPr>
        <sz val="14"/>
        <rFont val="標楷體"/>
        <family val="4"/>
      </rPr>
      <t>腸</t>
    </r>
  </si>
  <si>
    <r>
      <t>六</t>
    </r>
    <r>
      <rPr>
        <sz val="14"/>
        <rFont val="Times New Roman"/>
        <family val="1"/>
      </rPr>
      <t xml:space="preserve"> </t>
    </r>
    <r>
      <rPr>
        <sz val="14"/>
        <rFont val="標楷體"/>
        <family val="4"/>
      </rPr>
      <t>價</t>
    </r>
    <r>
      <rPr>
        <sz val="14"/>
        <rFont val="Times New Roman"/>
        <family val="1"/>
      </rPr>
      <t xml:space="preserve"> </t>
    </r>
    <r>
      <rPr>
        <sz val="14"/>
        <rFont val="標楷體"/>
        <family val="4"/>
      </rPr>
      <t>鉻</t>
    </r>
  </si>
  <si>
    <r>
      <t>界</t>
    </r>
    <r>
      <rPr>
        <sz val="14"/>
        <rFont val="Times New Roman"/>
        <family val="1"/>
      </rPr>
      <t xml:space="preserve">  </t>
    </r>
    <r>
      <rPr>
        <sz val="14"/>
        <rFont val="標楷體"/>
        <family val="4"/>
      </rPr>
      <t>面</t>
    </r>
  </si>
  <si>
    <r>
      <t>氨</t>
    </r>
    <r>
      <rPr>
        <sz val="14"/>
        <rFont val="Times New Roman"/>
        <family val="1"/>
      </rPr>
      <t xml:space="preserve"> </t>
    </r>
    <r>
      <rPr>
        <sz val="14"/>
        <rFont val="標楷體"/>
        <family val="4"/>
      </rPr>
      <t>氮</t>
    </r>
  </si>
  <si>
    <r>
      <t>氯</t>
    </r>
    <r>
      <rPr>
        <sz val="14"/>
        <rFont val="Times New Roman"/>
        <family val="1"/>
      </rPr>
      <t xml:space="preserve"> </t>
    </r>
    <r>
      <rPr>
        <sz val="14"/>
        <rFont val="標楷體"/>
        <family val="4"/>
      </rPr>
      <t>鹽</t>
    </r>
  </si>
  <si>
    <r>
      <t>濁</t>
    </r>
    <r>
      <rPr>
        <sz val="14"/>
        <rFont val="Times New Roman"/>
        <family val="1"/>
      </rPr>
      <t xml:space="preserve"> </t>
    </r>
    <r>
      <rPr>
        <sz val="14"/>
        <rFont val="標楷體"/>
        <family val="4"/>
      </rPr>
      <t>度</t>
    </r>
  </si>
  <si>
    <r>
      <t>mg/L</t>
    </r>
    <r>
      <rPr>
        <sz val="14"/>
        <rFont val="標楷體"/>
        <family val="4"/>
      </rPr>
      <t>（統</t>
    </r>
  </si>
  <si>
    <r>
      <t>備</t>
    </r>
    <r>
      <rPr>
        <sz val="14"/>
        <rFont val="Times New Roman"/>
        <family val="1"/>
      </rPr>
      <t xml:space="preserve"> </t>
    </r>
    <r>
      <rPr>
        <sz val="14"/>
        <rFont val="標楷體"/>
        <family val="4"/>
      </rPr>
      <t>註</t>
    </r>
  </si>
  <si>
    <r>
      <t>mg/L(</t>
    </r>
    <r>
      <rPr>
        <sz val="14"/>
        <rFont val="標楷體"/>
        <family val="4"/>
      </rPr>
      <t>統計至</t>
    </r>
  </si>
  <si>
    <r>
      <t>小數第四位</t>
    </r>
    <r>
      <rPr>
        <sz val="14"/>
        <rFont val="Times New Roman"/>
        <family val="1"/>
      </rPr>
      <t>)</t>
    </r>
  </si>
  <si>
    <r>
      <t>cm/25</t>
    </r>
    <r>
      <rPr>
        <sz val="14"/>
        <rFont val="標楷體"/>
        <family val="4"/>
      </rPr>
      <t>℃</t>
    </r>
  </si>
  <si>
    <r>
      <t>個</t>
    </r>
    <r>
      <rPr>
        <sz val="14"/>
        <rFont val="Times New Roman"/>
        <family val="1"/>
      </rPr>
      <t>/100mL</t>
    </r>
  </si>
  <si>
    <r>
      <t>紙張尺度：</t>
    </r>
    <r>
      <rPr>
        <sz val="14"/>
        <rFont val="Times New Roman"/>
        <family val="1"/>
      </rPr>
      <t>B4(364×257</t>
    </r>
    <r>
      <rPr>
        <sz val="14"/>
        <rFont val="標楷體"/>
        <family val="4"/>
      </rPr>
      <t>公厘</t>
    </r>
    <r>
      <rPr>
        <sz val="14"/>
        <rFont val="Times New Roman"/>
        <family val="1"/>
      </rPr>
      <t>)</t>
    </r>
  </si>
  <si>
    <r>
      <t>資料來源：依據本市河川水質監測資料編製。</t>
    </r>
    <r>
      <rPr>
        <sz val="14"/>
        <color indexed="12"/>
        <rFont val="Times New Roman"/>
        <family val="1"/>
      </rPr>
      <t xml:space="preserve"> </t>
    </r>
  </si>
  <si>
    <r>
      <t>　　　　　</t>
    </r>
    <r>
      <rPr>
        <sz val="14"/>
        <color indexed="12"/>
        <rFont val="Times New Roman"/>
        <family val="1"/>
      </rPr>
      <t>3.</t>
    </r>
    <r>
      <rPr>
        <sz val="14"/>
        <color indexed="12"/>
        <rFont val="標楷體"/>
        <family val="4"/>
      </rPr>
      <t>本表編製一式五份，一份送會計單位，一份自存，一份送市政府主計室，一份送行政院環境保護署中部辦公室，一份送行政院環境保護署統計室</t>
    </r>
    <r>
      <rPr>
        <sz val="14"/>
        <color indexed="12"/>
        <rFont val="Times New Roman"/>
        <family val="1"/>
      </rPr>
      <t>(</t>
    </r>
    <r>
      <rPr>
        <sz val="14"/>
        <color indexed="12"/>
        <rFont val="標楷體"/>
        <family val="4"/>
      </rPr>
      <t>附送水質監測站</t>
    </r>
  </si>
  <si>
    <r>
      <t xml:space="preserve">   </t>
    </r>
    <r>
      <rPr>
        <sz val="14"/>
        <color indexed="12"/>
        <rFont val="標楷體"/>
        <family val="4"/>
      </rPr>
      <t>基本資料表一份</t>
    </r>
    <r>
      <rPr>
        <sz val="14"/>
        <color indexed="12"/>
        <rFont val="Times New Roman"/>
        <family val="1"/>
      </rPr>
      <t>)</t>
    </r>
    <r>
      <rPr>
        <sz val="14"/>
        <color indexed="12"/>
        <rFont val="標楷體"/>
        <family val="4"/>
      </rPr>
      <t>。</t>
    </r>
  </si>
  <si>
    <r>
      <t>河</t>
    </r>
    <r>
      <rPr>
        <sz val="16"/>
        <rFont val="Times New Roman"/>
        <family val="1"/>
      </rPr>
      <t xml:space="preserve">   </t>
    </r>
    <r>
      <rPr>
        <sz val="16"/>
        <rFont val="標楷體"/>
        <family val="4"/>
      </rPr>
      <t>川</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</si>
  <si>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</si>
  <si>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監</t>
    </r>
    <r>
      <rPr>
        <sz val="16"/>
        <rFont val="Times New Roman"/>
        <family val="1"/>
      </rPr>
      <t xml:space="preserve">     </t>
    </r>
    <r>
      <rPr>
        <sz val="16"/>
        <rFont val="標楷體"/>
        <family val="4"/>
      </rPr>
      <t>測</t>
    </r>
    <r>
      <rPr>
        <sz val="16"/>
        <rFont val="Times New Roman"/>
        <family val="1"/>
      </rPr>
      <t xml:space="preserve">     </t>
    </r>
    <r>
      <rPr>
        <sz val="16"/>
        <rFont val="標楷體"/>
        <family val="4"/>
      </rPr>
      <t>站</t>
    </r>
  </si>
  <si>
    <r>
      <t>採樣方式</t>
    </r>
    <r>
      <rPr>
        <sz val="16"/>
        <rFont val="Times New Roman"/>
        <family val="1"/>
      </rPr>
      <t>(</t>
    </r>
    <r>
      <rPr>
        <sz val="16"/>
        <rFont val="標楷體"/>
        <family val="4"/>
      </rPr>
      <t>請擇一打</t>
    </r>
    <r>
      <rPr>
        <sz val="16"/>
        <rFont val="Times New Roman"/>
        <family val="1"/>
      </rPr>
      <t xml:space="preserve"> )</t>
    </r>
  </si>
  <si>
    <r>
      <t>名</t>
    </r>
    <r>
      <rPr>
        <sz val="16"/>
        <rFont val="Times New Roman"/>
        <family val="1"/>
      </rPr>
      <t xml:space="preserve">   </t>
    </r>
    <r>
      <rPr>
        <sz val="16"/>
        <rFont val="標楷體"/>
        <family val="4"/>
      </rPr>
      <t>稱</t>
    </r>
  </si>
  <si>
    <r>
      <t>名</t>
    </r>
    <r>
      <rPr>
        <sz val="16"/>
        <rFont val="Times New Roman"/>
        <family val="1"/>
      </rPr>
      <t xml:space="preserve">  </t>
    </r>
    <r>
      <rPr>
        <sz val="16"/>
        <rFont val="標楷體"/>
        <family val="4"/>
      </rPr>
      <t>稱</t>
    </r>
  </si>
  <si>
    <r>
      <t>標</t>
    </r>
    <r>
      <rPr>
        <sz val="16"/>
        <rFont val="Times New Roman"/>
        <family val="1"/>
      </rPr>
      <t xml:space="preserve">    </t>
    </r>
    <r>
      <rPr>
        <sz val="16"/>
        <rFont val="標楷體"/>
        <family val="4"/>
      </rPr>
      <t>準</t>
    </r>
  </si>
  <si>
    <r>
      <t>編</t>
    </r>
    <r>
      <rPr>
        <sz val="16"/>
        <rFont val="Times New Roman"/>
        <family val="1"/>
      </rPr>
      <t xml:space="preserve">      </t>
    </r>
    <r>
      <rPr>
        <sz val="16"/>
        <rFont val="標楷體"/>
        <family val="4"/>
      </rPr>
      <t>號</t>
    </r>
  </si>
  <si>
    <r>
      <t>距離</t>
    </r>
    <r>
      <rPr>
        <sz val="16"/>
        <rFont val="Times New Roman"/>
        <family val="1"/>
      </rPr>
      <t>(</t>
    </r>
    <r>
      <rPr>
        <sz val="16"/>
        <rFont val="標楷體"/>
        <family val="4"/>
      </rPr>
      <t>公里</t>
    </r>
    <r>
      <rPr>
        <sz val="16"/>
        <rFont val="Times New Roman"/>
        <family val="1"/>
      </rPr>
      <t>)</t>
    </r>
  </si>
  <si>
    <r>
      <t>位</t>
    </r>
    <r>
      <rPr>
        <sz val="16"/>
        <rFont val="Times New Roman"/>
        <family val="1"/>
      </rPr>
      <t xml:space="preserve">   </t>
    </r>
    <r>
      <rPr>
        <sz val="16"/>
        <rFont val="標楷體"/>
        <family val="4"/>
      </rPr>
      <t>置</t>
    </r>
    <r>
      <rPr>
        <sz val="16"/>
        <rFont val="Times New Roman"/>
        <family val="1"/>
      </rPr>
      <t xml:space="preserve">   (</t>
    </r>
    <r>
      <rPr>
        <sz val="16"/>
        <rFont val="標楷體"/>
        <family val="4"/>
      </rPr>
      <t>地址</t>
    </r>
    <r>
      <rPr>
        <sz val="16"/>
        <rFont val="Times New Roman"/>
        <family val="1"/>
      </rPr>
      <t>)</t>
    </r>
  </si>
  <si>
    <t>丙</t>
  </si>
  <si>
    <r>
      <t>台中市北屯東山路上</t>
    </r>
    <r>
      <rPr>
        <sz val="12"/>
        <color indexed="14"/>
        <rFont val="Times New Roman"/>
        <family val="1"/>
      </rPr>
      <t>(</t>
    </r>
    <r>
      <rPr>
        <sz val="12"/>
        <color indexed="14"/>
        <rFont val="標楷體"/>
        <family val="4"/>
      </rPr>
      <t>旱溪上游</t>
    </r>
    <r>
      <rPr>
        <sz val="12"/>
        <color indexed="14"/>
        <rFont val="Times New Roman"/>
        <family val="1"/>
      </rPr>
      <t>)</t>
    </r>
  </si>
  <si>
    <r>
      <t>水溫</t>
    </r>
    <r>
      <rPr>
        <sz val="12"/>
        <rFont val="Times New Roman"/>
        <family val="1"/>
      </rPr>
      <t>,pH,</t>
    </r>
    <r>
      <rPr>
        <sz val="12"/>
        <rFont val="標楷體"/>
        <family val="4"/>
      </rPr>
      <t>溶氧量</t>
    </r>
    <r>
      <rPr>
        <sz val="12"/>
        <rFont val="Times New Roman"/>
        <family val="1"/>
      </rPr>
      <t>,</t>
    </r>
    <r>
      <rPr>
        <sz val="12"/>
        <rFont val="標楷體"/>
        <family val="4"/>
      </rPr>
      <t>總氮</t>
    </r>
    <r>
      <rPr>
        <sz val="12"/>
        <rFont val="Times New Roman"/>
        <family val="1"/>
      </rPr>
      <t>,</t>
    </r>
    <r>
      <rPr>
        <sz val="12"/>
        <rFont val="標楷體"/>
        <family val="4"/>
      </rPr>
      <t>總磷</t>
    </r>
    <r>
      <rPr>
        <sz val="12"/>
        <rFont val="Times New Roman"/>
        <family val="1"/>
      </rPr>
      <t>,BOD,COD,SS,</t>
    </r>
    <r>
      <rPr>
        <sz val="12"/>
        <rFont val="標楷體"/>
        <family val="4"/>
      </rPr>
      <t>鉛</t>
    </r>
    <r>
      <rPr>
        <sz val="12"/>
        <rFont val="Times New Roman"/>
        <family val="1"/>
      </rPr>
      <t>,</t>
    </r>
    <r>
      <rPr>
        <sz val="12"/>
        <rFont val="標楷體"/>
        <family val="4"/>
      </rPr>
      <t>鉻</t>
    </r>
    <r>
      <rPr>
        <sz val="12"/>
        <rFont val="Times New Roman"/>
        <family val="1"/>
      </rPr>
      <t>,</t>
    </r>
    <r>
      <rPr>
        <sz val="12"/>
        <rFont val="標楷體"/>
        <family val="4"/>
      </rPr>
      <t>銅</t>
    </r>
    <r>
      <rPr>
        <sz val="12"/>
        <rFont val="Times New Roman"/>
        <family val="1"/>
      </rPr>
      <t>,</t>
    </r>
    <r>
      <rPr>
        <sz val="12"/>
        <rFont val="標楷體"/>
        <family val="4"/>
      </rPr>
      <t>鎳</t>
    </r>
    <r>
      <rPr>
        <sz val="12"/>
        <rFont val="Times New Roman"/>
        <family val="1"/>
      </rPr>
      <t>,</t>
    </r>
    <r>
      <rPr>
        <sz val="12"/>
        <rFont val="標楷體"/>
        <family val="4"/>
      </rPr>
      <t>鎘</t>
    </r>
    <r>
      <rPr>
        <sz val="12"/>
        <rFont val="Times New Roman"/>
        <family val="1"/>
      </rPr>
      <t>,</t>
    </r>
    <r>
      <rPr>
        <sz val="12"/>
        <rFont val="標楷體"/>
        <family val="4"/>
      </rPr>
      <t>鋅</t>
    </r>
    <r>
      <rPr>
        <sz val="12"/>
        <rFont val="Times New Roman"/>
        <family val="1"/>
      </rPr>
      <t>,</t>
    </r>
    <r>
      <rPr>
        <sz val="12"/>
        <rFont val="標楷體"/>
        <family val="4"/>
      </rPr>
      <t>導電度</t>
    </r>
    <r>
      <rPr>
        <sz val="12"/>
        <rFont val="Times New Roman"/>
        <family val="1"/>
      </rPr>
      <t>,E.Coli,</t>
    </r>
    <r>
      <rPr>
        <sz val="12"/>
        <rFont val="標楷體"/>
        <family val="4"/>
      </rPr>
      <t>氨氮</t>
    </r>
    <r>
      <rPr>
        <sz val="12"/>
        <rFont val="Times New Roman"/>
        <family val="1"/>
      </rPr>
      <t>,</t>
    </r>
    <r>
      <rPr>
        <sz val="12"/>
        <rFont val="標楷體"/>
        <family val="4"/>
      </rPr>
      <t>總氮</t>
    </r>
  </si>
  <si>
    <t>丙</t>
  </si>
  <si>
    <t>－</t>
  </si>
  <si>
    <r>
      <t>台中市東區精武路上</t>
    </r>
    <r>
      <rPr>
        <sz val="12"/>
        <color indexed="14"/>
        <rFont val="Times New Roman"/>
        <family val="1"/>
      </rPr>
      <t>(</t>
    </r>
    <r>
      <rPr>
        <sz val="12"/>
        <color indexed="14"/>
        <rFont val="標楷體"/>
        <family val="4"/>
      </rPr>
      <t>旱溪中游</t>
    </r>
    <r>
      <rPr>
        <sz val="12"/>
        <color indexed="14"/>
        <rFont val="Times New Roman"/>
        <family val="1"/>
      </rPr>
      <t>)</t>
    </r>
  </si>
  <si>
    <r>
      <t>水溫</t>
    </r>
    <r>
      <rPr>
        <sz val="12"/>
        <rFont val="Times New Roman"/>
        <family val="1"/>
      </rPr>
      <t>,pH,</t>
    </r>
    <r>
      <rPr>
        <sz val="12"/>
        <rFont val="標楷體"/>
        <family val="4"/>
      </rPr>
      <t>溶氧量</t>
    </r>
    <r>
      <rPr>
        <sz val="12"/>
        <rFont val="Times New Roman"/>
        <family val="1"/>
      </rPr>
      <t>,</t>
    </r>
    <r>
      <rPr>
        <sz val="12"/>
        <rFont val="標楷體"/>
        <family val="4"/>
      </rPr>
      <t>總氮</t>
    </r>
    <r>
      <rPr>
        <sz val="12"/>
        <rFont val="Times New Roman"/>
        <family val="1"/>
      </rPr>
      <t>,</t>
    </r>
    <r>
      <rPr>
        <sz val="12"/>
        <rFont val="標楷體"/>
        <family val="4"/>
      </rPr>
      <t>總磷</t>
    </r>
    <r>
      <rPr>
        <sz val="12"/>
        <rFont val="Times New Roman"/>
        <family val="1"/>
      </rPr>
      <t>,BOD,COD,SS,</t>
    </r>
    <r>
      <rPr>
        <sz val="12"/>
        <rFont val="標楷體"/>
        <family val="4"/>
      </rPr>
      <t>鉛</t>
    </r>
    <r>
      <rPr>
        <sz val="12"/>
        <rFont val="Times New Roman"/>
        <family val="1"/>
      </rPr>
      <t>,</t>
    </r>
    <r>
      <rPr>
        <sz val="12"/>
        <rFont val="標楷體"/>
        <family val="4"/>
      </rPr>
      <t>鉻</t>
    </r>
    <r>
      <rPr>
        <sz val="12"/>
        <rFont val="Times New Roman"/>
        <family val="1"/>
      </rPr>
      <t>,</t>
    </r>
    <r>
      <rPr>
        <sz val="12"/>
        <rFont val="標楷體"/>
        <family val="4"/>
      </rPr>
      <t>銅</t>
    </r>
    <r>
      <rPr>
        <sz val="12"/>
        <rFont val="Times New Roman"/>
        <family val="1"/>
      </rPr>
      <t>,</t>
    </r>
    <r>
      <rPr>
        <sz val="12"/>
        <rFont val="標楷體"/>
        <family val="4"/>
      </rPr>
      <t>鎳</t>
    </r>
    <r>
      <rPr>
        <sz val="12"/>
        <rFont val="Times New Roman"/>
        <family val="1"/>
      </rPr>
      <t>,</t>
    </r>
    <r>
      <rPr>
        <sz val="12"/>
        <rFont val="標楷體"/>
        <family val="4"/>
      </rPr>
      <t>鎘</t>
    </r>
    <r>
      <rPr>
        <sz val="12"/>
        <rFont val="Times New Roman"/>
        <family val="1"/>
      </rPr>
      <t>,</t>
    </r>
    <r>
      <rPr>
        <sz val="12"/>
        <rFont val="標楷體"/>
        <family val="4"/>
      </rPr>
      <t>鋅</t>
    </r>
    <r>
      <rPr>
        <sz val="12"/>
        <rFont val="Times New Roman"/>
        <family val="1"/>
      </rPr>
      <t>,</t>
    </r>
    <r>
      <rPr>
        <sz val="12"/>
        <rFont val="標楷體"/>
        <family val="4"/>
      </rPr>
      <t>導電度</t>
    </r>
    <r>
      <rPr>
        <sz val="12"/>
        <rFont val="Times New Roman"/>
        <family val="1"/>
      </rPr>
      <t>,E.Coli,</t>
    </r>
    <r>
      <rPr>
        <sz val="12"/>
        <rFont val="標楷體"/>
        <family val="4"/>
      </rPr>
      <t>氨氮</t>
    </r>
    <r>
      <rPr>
        <sz val="12"/>
        <rFont val="Times New Roman"/>
        <family val="1"/>
      </rPr>
      <t>,</t>
    </r>
    <r>
      <rPr>
        <sz val="12"/>
        <rFont val="標楷體"/>
        <family val="4"/>
      </rPr>
      <t>總氮</t>
    </r>
  </si>
  <si>
    <r>
      <t>台中市南區國光路上</t>
    </r>
    <r>
      <rPr>
        <sz val="12"/>
        <color indexed="14"/>
        <rFont val="Times New Roman"/>
        <family val="1"/>
      </rPr>
      <t>(</t>
    </r>
    <r>
      <rPr>
        <sz val="12"/>
        <color indexed="14"/>
        <rFont val="標楷體"/>
        <family val="4"/>
      </rPr>
      <t>旱溪下游</t>
    </r>
    <r>
      <rPr>
        <sz val="12"/>
        <color indexed="14"/>
        <rFont val="Times New Roman"/>
        <family val="1"/>
      </rPr>
      <t xml:space="preserve">) </t>
    </r>
  </si>
  <si>
    <t>六順橋</t>
  </si>
  <si>
    <t>-</t>
  </si>
  <si>
    <r>
      <t>台中市東區六順路上</t>
    </r>
    <r>
      <rPr>
        <sz val="12"/>
        <color indexed="14"/>
        <rFont val="Times New Roman"/>
        <family val="1"/>
      </rPr>
      <t>(</t>
    </r>
    <r>
      <rPr>
        <sz val="12"/>
        <color indexed="14"/>
        <rFont val="標楷體"/>
        <family val="4"/>
      </rPr>
      <t>旱溪下游</t>
    </r>
    <r>
      <rPr>
        <sz val="12"/>
        <color indexed="14"/>
        <rFont val="Times New Roman"/>
        <family val="1"/>
      </rPr>
      <t xml:space="preserve">) </t>
    </r>
  </si>
  <si>
    <t>牛埔橋</t>
  </si>
  <si>
    <r>
      <t>台中市中清路交流道</t>
    </r>
    <r>
      <rPr>
        <sz val="12"/>
        <color indexed="14"/>
        <rFont val="Times New Roman"/>
        <family val="1"/>
      </rPr>
      <t>(</t>
    </r>
    <r>
      <rPr>
        <sz val="12"/>
        <color indexed="14"/>
        <rFont val="標楷體"/>
        <family val="4"/>
      </rPr>
      <t>筏子溪上游</t>
    </r>
    <r>
      <rPr>
        <sz val="12"/>
        <color indexed="14"/>
        <rFont val="Times New Roman"/>
        <family val="1"/>
      </rPr>
      <t>)</t>
    </r>
  </si>
  <si>
    <r>
      <t>台中市西屯區西屯路</t>
    </r>
    <r>
      <rPr>
        <sz val="12"/>
        <color indexed="14"/>
        <rFont val="Times New Roman"/>
        <family val="1"/>
      </rPr>
      <t>,</t>
    </r>
    <r>
      <rPr>
        <sz val="12"/>
        <color indexed="14"/>
        <rFont val="標楷體"/>
        <family val="4"/>
      </rPr>
      <t>中港路交流道附近</t>
    </r>
    <r>
      <rPr>
        <sz val="12"/>
        <color indexed="14"/>
        <rFont val="Times New Roman"/>
        <family val="1"/>
      </rPr>
      <t>(</t>
    </r>
    <r>
      <rPr>
        <sz val="12"/>
        <color indexed="14"/>
        <rFont val="標楷體"/>
        <family val="4"/>
      </rPr>
      <t>筏子溪中游</t>
    </r>
    <r>
      <rPr>
        <sz val="12"/>
        <color indexed="14"/>
        <rFont val="Times New Roman"/>
        <family val="1"/>
      </rPr>
      <t>)</t>
    </r>
  </si>
  <si>
    <r>
      <t>台中市永春東路上</t>
    </r>
    <r>
      <rPr>
        <sz val="12"/>
        <color indexed="14"/>
        <rFont val="Times New Roman"/>
        <family val="1"/>
      </rPr>
      <t>(</t>
    </r>
    <r>
      <rPr>
        <sz val="12"/>
        <color indexed="14"/>
        <rFont val="標楷體"/>
        <family val="4"/>
      </rPr>
      <t>筏子溪下游</t>
    </r>
    <r>
      <rPr>
        <sz val="12"/>
        <color indexed="14"/>
        <rFont val="Times New Roman"/>
        <family val="1"/>
      </rPr>
      <t>)</t>
    </r>
  </si>
  <si>
    <r>
      <t>台中市中山路與綠川西街交界</t>
    </r>
    <r>
      <rPr>
        <sz val="12"/>
        <color indexed="14"/>
        <rFont val="Times New Roman"/>
        <family val="1"/>
      </rPr>
      <t>(</t>
    </r>
    <r>
      <rPr>
        <sz val="12"/>
        <color indexed="14"/>
        <rFont val="標楷體"/>
        <family val="4"/>
      </rPr>
      <t>綠川上游</t>
    </r>
    <r>
      <rPr>
        <sz val="12"/>
        <color indexed="14"/>
        <rFont val="Times New Roman"/>
        <family val="1"/>
      </rPr>
      <t>)</t>
    </r>
  </si>
  <si>
    <r>
      <t>台中市南區民生路上</t>
    </r>
    <r>
      <rPr>
        <sz val="12"/>
        <color indexed="14"/>
        <rFont val="Times New Roman"/>
        <family val="1"/>
      </rPr>
      <t>(</t>
    </r>
    <r>
      <rPr>
        <sz val="12"/>
        <color indexed="14"/>
        <rFont val="標楷體"/>
        <family val="4"/>
      </rPr>
      <t>綠川中游</t>
    </r>
    <r>
      <rPr>
        <sz val="12"/>
        <color indexed="14"/>
        <rFont val="Times New Roman"/>
        <family val="1"/>
      </rPr>
      <t>)</t>
    </r>
  </si>
  <si>
    <r>
      <t>台中市國光路</t>
    </r>
    <r>
      <rPr>
        <sz val="12"/>
        <color indexed="14"/>
        <rFont val="Times New Roman"/>
        <family val="1"/>
      </rPr>
      <t>,</t>
    </r>
    <r>
      <rPr>
        <sz val="12"/>
        <color indexed="14"/>
        <rFont val="標楷體"/>
        <family val="4"/>
      </rPr>
      <t>中興大學旁</t>
    </r>
    <r>
      <rPr>
        <sz val="12"/>
        <color indexed="14"/>
        <rFont val="Times New Roman"/>
        <family val="1"/>
      </rPr>
      <t>(</t>
    </r>
    <r>
      <rPr>
        <sz val="12"/>
        <color indexed="14"/>
        <rFont val="標楷體"/>
        <family val="4"/>
      </rPr>
      <t>綠川下游</t>
    </r>
    <r>
      <rPr>
        <sz val="12"/>
        <color indexed="14"/>
        <rFont val="Times New Roman"/>
        <family val="1"/>
      </rPr>
      <t>)</t>
    </r>
  </si>
  <si>
    <r>
      <t>台中市大連路與柳陽西街交界</t>
    </r>
    <r>
      <rPr>
        <sz val="12"/>
        <color indexed="14"/>
        <rFont val="Times New Roman"/>
        <family val="1"/>
      </rPr>
      <t>(</t>
    </r>
    <r>
      <rPr>
        <sz val="12"/>
        <color indexed="14"/>
        <rFont val="標楷體"/>
        <family val="4"/>
      </rPr>
      <t>柳川上游</t>
    </r>
    <r>
      <rPr>
        <sz val="12"/>
        <color indexed="14"/>
        <rFont val="Times New Roman"/>
        <family val="1"/>
      </rPr>
      <t>)</t>
    </r>
  </si>
  <si>
    <r>
      <t>台中市學士路與英才路交界</t>
    </r>
    <r>
      <rPr>
        <sz val="12"/>
        <color indexed="14"/>
        <rFont val="Times New Roman"/>
        <family val="1"/>
      </rPr>
      <t>(</t>
    </r>
    <r>
      <rPr>
        <sz val="12"/>
        <color indexed="14"/>
        <rFont val="標楷體"/>
        <family val="4"/>
      </rPr>
      <t>柳川中游</t>
    </r>
    <r>
      <rPr>
        <sz val="12"/>
        <color indexed="14"/>
        <rFont val="Times New Roman"/>
        <family val="1"/>
      </rPr>
      <t>)</t>
    </r>
  </si>
  <si>
    <t>台中市三民西路與柳川西路交界處</t>
  </si>
  <si>
    <t>東新第三梅橋</t>
  </si>
  <si>
    <r>
      <t>台中市大連路與梅川西路交界</t>
    </r>
    <r>
      <rPr>
        <sz val="12"/>
        <color indexed="14"/>
        <rFont val="Times New Roman"/>
        <family val="1"/>
      </rPr>
      <t>(</t>
    </r>
    <r>
      <rPr>
        <sz val="12"/>
        <color indexed="14"/>
        <rFont val="標楷體"/>
        <family val="4"/>
      </rPr>
      <t>梅川上游</t>
    </r>
    <r>
      <rPr>
        <sz val="12"/>
        <color indexed="14"/>
        <rFont val="Times New Roman"/>
        <family val="1"/>
      </rPr>
      <t>)</t>
    </r>
  </si>
  <si>
    <t>漢口梅橋</t>
  </si>
  <si>
    <r>
      <t>台中市漢口路與梅川西路交界</t>
    </r>
    <r>
      <rPr>
        <sz val="12"/>
        <color indexed="14"/>
        <rFont val="Times New Roman"/>
        <family val="1"/>
      </rPr>
      <t>(</t>
    </r>
    <r>
      <rPr>
        <sz val="12"/>
        <color indexed="14"/>
        <rFont val="標楷體"/>
        <family val="4"/>
      </rPr>
      <t>梅川中游</t>
    </r>
    <r>
      <rPr>
        <sz val="12"/>
        <color indexed="14"/>
        <rFont val="Times New Roman"/>
        <family val="1"/>
      </rPr>
      <t>)</t>
    </r>
  </si>
  <si>
    <t>英才梅橋</t>
  </si>
  <si>
    <r>
      <t>台中市英才路上</t>
    </r>
    <r>
      <rPr>
        <sz val="12"/>
        <color indexed="14"/>
        <rFont val="Times New Roman"/>
        <family val="1"/>
      </rPr>
      <t>(</t>
    </r>
    <r>
      <rPr>
        <sz val="12"/>
        <color indexed="14"/>
        <rFont val="標楷體"/>
        <family val="4"/>
      </rPr>
      <t>梅川下游</t>
    </r>
    <r>
      <rPr>
        <sz val="12"/>
        <color indexed="14"/>
        <rFont val="Times New Roman"/>
        <family val="1"/>
      </rPr>
      <t>)</t>
    </r>
  </si>
  <si>
    <t>東信第二麻園橋</t>
  </si>
  <si>
    <r>
      <t>台中市大連路與山西路交界</t>
    </r>
    <r>
      <rPr>
        <sz val="12"/>
        <color indexed="14"/>
        <rFont val="Times New Roman"/>
        <family val="1"/>
      </rPr>
      <t>(</t>
    </r>
    <r>
      <rPr>
        <sz val="12"/>
        <color indexed="14"/>
        <rFont val="標楷體"/>
        <family val="4"/>
      </rPr>
      <t>麻園頭溪上游</t>
    </r>
    <r>
      <rPr>
        <sz val="12"/>
        <color indexed="14"/>
        <rFont val="Times New Roman"/>
        <family val="1"/>
      </rPr>
      <t>)</t>
    </r>
  </si>
  <si>
    <t>忠明麻園橋</t>
  </si>
  <si>
    <t>台中市忠明路與華美西街交界處</t>
  </si>
  <si>
    <r>
      <t>台中市文心路昌明巷頭</t>
    </r>
    <r>
      <rPr>
        <sz val="12"/>
        <color indexed="14"/>
        <rFont val="Times New Roman"/>
        <family val="1"/>
      </rPr>
      <t>(</t>
    </r>
    <r>
      <rPr>
        <sz val="12"/>
        <color indexed="14"/>
        <rFont val="標楷體"/>
        <family val="4"/>
      </rPr>
      <t>麻園頭溪下游</t>
    </r>
    <r>
      <rPr>
        <sz val="12"/>
        <color indexed="14"/>
        <rFont val="Times New Roman"/>
        <family val="1"/>
      </rPr>
      <t>)</t>
    </r>
  </si>
  <si>
    <t>台中市懷德街頭</t>
  </si>
  <si>
    <t>120°35.851'</t>
  </si>
  <si>
    <t>24°09.039'</t>
  </si>
  <si>
    <t>潮洋溪</t>
  </si>
  <si>
    <t>台中市潮貴路</t>
  </si>
  <si>
    <t>填表</t>
  </si>
  <si>
    <t>機關主管</t>
  </si>
  <si>
    <t>120°42.77'</t>
  </si>
  <si>
    <t>24°07.318'</t>
  </si>
  <si>
    <t>120°38.028'</t>
  </si>
  <si>
    <t>24°10.024'</t>
  </si>
  <si>
    <t>永安橋</t>
  </si>
  <si>
    <t>120°37.461'</t>
  </si>
  <si>
    <t>24°11.024'</t>
  </si>
  <si>
    <r>
      <t>填表說明：</t>
    </r>
    <r>
      <rPr>
        <sz val="14"/>
        <color indexed="12"/>
        <rFont val="Times New Roman"/>
        <family val="1"/>
      </rPr>
      <t>1.</t>
    </r>
    <r>
      <rPr>
        <sz val="14"/>
        <color indexed="12"/>
        <rFont val="標楷體"/>
        <family val="4"/>
      </rPr>
      <t>本表「水質記錄」之空白欄位係填列除上列監測項目外之其他監測項目，並請註明監測項目名稱及統計單位。</t>
    </r>
  </si>
  <si>
    <r>
      <t>　　　　　</t>
    </r>
    <r>
      <rPr>
        <sz val="14"/>
        <color indexed="12"/>
        <rFont val="Times New Roman"/>
        <family val="1"/>
      </rPr>
      <t>2.</t>
    </r>
    <r>
      <rPr>
        <sz val="14"/>
        <color indexed="12"/>
        <rFont val="標楷體"/>
        <family val="4"/>
      </rPr>
      <t>若各河川水質監測項目監測值因含量極微或受儀器限制無法測出含量值時，請填列儀器所能監測之極限值，並以負值表示。</t>
    </r>
  </si>
  <si>
    <t>一、河川污染程度說明：</t>
  </si>
  <si>
    <t>輕度污染</t>
  </si>
  <si>
    <t>中度污染</t>
  </si>
  <si>
    <t>嚴重污染</t>
  </si>
  <si>
    <r>
      <t>6.5</t>
    </r>
    <r>
      <rPr>
        <sz val="12"/>
        <rFont val="標楷體"/>
        <family val="4"/>
      </rPr>
      <t>以上</t>
    </r>
  </si>
  <si>
    <t>4.6~6.5</t>
  </si>
  <si>
    <t>2.0~4.5</t>
  </si>
  <si>
    <r>
      <t>2.0</t>
    </r>
    <r>
      <rPr>
        <sz val="12"/>
        <rFont val="標楷體"/>
        <family val="4"/>
      </rPr>
      <t>以下</t>
    </r>
  </si>
  <si>
    <r>
      <t>3.0</t>
    </r>
    <r>
      <rPr>
        <sz val="12"/>
        <rFont val="標楷體"/>
        <family val="4"/>
      </rPr>
      <t>以下</t>
    </r>
  </si>
  <si>
    <t>3.0~4.9</t>
  </si>
  <si>
    <t>5.0~15</t>
  </si>
  <si>
    <r>
      <t>15</t>
    </r>
    <r>
      <rPr>
        <sz val="12"/>
        <rFont val="標楷體"/>
        <family val="4"/>
      </rPr>
      <t>以上</t>
    </r>
  </si>
  <si>
    <r>
      <t>20</t>
    </r>
    <r>
      <rPr>
        <sz val="12"/>
        <rFont val="標楷體"/>
        <family val="4"/>
      </rPr>
      <t>以下</t>
    </r>
  </si>
  <si>
    <t>20~49</t>
  </si>
  <si>
    <t>50~100</t>
  </si>
  <si>
    <r>
      <t>100</t>
    </r>
    <r>
      <rPr>
        <sz val="12"/>
        <rFont val="標楷體"/>
        <family val="4"/>
      </rPr>
      <t>以上</t>
    </r>
  </si>
  <si>
    <r>
      <t>0.50</t>
    </r>
    <r>
      <rPr>
        <sz val="12"/>
        <rFont val="標楷體"/>
        <family val="4"/>
      </rPr>
      <t>以下</t>
    </r>
  </si>
  <si>
    <t>0.50~0.99</t>
  </si>
  <si>
    <t>1.0~3.1</t>
  </si>
  <si>
    <r>
      <t>3.0</t>
    </r>
    <r>
      <rPr>
        <sz val="12"/>
        <rFont val="標楷體"/>
        <family val="4"/>
      </rPr>
      <t>以上</t>
    </r>
  </si>
  <si>
    <t>2.0~3.0</t>
  </si>
  <si>
    <t>3.0~6.0</t>
  </si>
  <si>
    <r>
      <t>6.0</t>
    </r>
    <r>
      <rPr>
        <sz val="12"/>
        <rFont val="標楷體"/>
        <family val="4"/>
      </rPr>
      <t>以上</t>
    </r>
  </si>
  <si>
    <t>本市對於河川水質檢測結果進行評估時，</t>
  </si>
  <si>
    <r>
      <t>乃以河川污染指標（</t>
    </r>
    <r>
      <rPr>
        <sz val="14"/>
        <rFont val="Times New Roman"/>
        <family val="1"/>
      </rPr>
      <t>River Pollution Index</t>
    </r>
    <r>
      <rPr>
        <sz val="14"/>
        <rFont val="標楷體"/>
        <family val="4"/>
      </rPr>
      <t>，</t>
    </r>
    <r>
      <rPr>
        <sz val="14"/>
        <rFont val="Times New Roman"/>
        <family val="1"/>
      </rPr>
      <t>RPI</t>
    </r>
    <r>
      <rPr>
        <sz val="14"/>
        <rFont val="標楷體"/>
        <family val="4"/>
      </rPr>
      <t>）來評估河川水質污染程度。</t>
    </r>
  </si>
  <si>
    <r>
      <t>未</t>
    </r>
    <r>
      <rPr>
        <sz val="12"/>
        <rFont val="Times New Roman"/>
        <family val="1"/>
      </rPr>
      <t>(</t>
    </r>
    <r>
      <rPr>
        <sz val="12"/>
        <rFont val="標楷體"/>
        <family val="4"/>
      </rPr>
      <t>稍</t>
    </r>
    <r>
      <rPr>
        <sz val="12"/>
        <rFont val="Times New Roman"/>
        <family val="1"/>
      </rPr>
      <t>)</t>
    </r>
    <r>
      <rPr>
        <sz val="12"/>
        <rFont val="標楷體"/>
        <family val="4"/>
      </rPr>
      <t>受污染</t>
    </r>
  </si>
  <si>
    <r>
      <t>溶氧量（</t>
    </r>
    <r>
      <rPr>
        <sz val="12"/>
        <rFont val="Times New Roman"/>
        <family val="1"/>
      </rPr>
      <t>mg/L</t>
    </r>
    <r>
      <rPr>
        <sz val="12"/>
        <rFont val="標楷體"/>
        <family val="4"/>
      </rPr>
      <t>）</t>
    </r>
  </si>
  <si>
    <r>
      <t>生化需氧量（</t>
    </r>
    <r>
      <rPr>
        <sz val="12"/>
        <rFont val="Times New Roman"/>
        <family val="1"/>
      </rPr>
      <t>mg/L</t>
    </r>
    <r>
      <rPr>
        <sz val="12"/>
        <rFont val="標楷體"/>
        <family val="4"/>
      </rPr>
      <t>）</t>
    </r>
  </si>
  <si>
    <r>
      <t>懸浮固體（</t>
    </r>
    <r>
      <rPr>
        <sz val="12"/>
        <rFont val="Times New Roman"/>
        <family val="1"/>
      </rPr>
      <t>mg/L</t>
    </r>
    <r>
      <rPr>
        <sz val="12"/>
        <rFont val="標楷體"/>
        <family val="4"/>
      </rPr>
      <t>）</t>
    </r>
  </si>
  <si>
    <r>
      <t>氨氮（</t>
    </r>
    <r>
      <rPr>
        <sz val="12"/>
        <rFont val="Times New Roman"/>
        <family val="1"/>
      </rPr>
      <t>mg/L</t>
    </r>
    <r>
      <rPr>
        <sz val="12"/>
        <rFont val="標楷體"/>
        <family val="4"/>
      </rPr>
      <t>）</t>
    </r>
  </si>
  <si>
    <r>
      <t>點</t>
    </r>
    <r>
      <rPr>
        <sz val="12"/>
        <rFont val="Times New Roman"/>
        <family val="1"/>
      </rPr>
      <t xml:space="preserve"> </t>
    </r>
    <r>
      <rPr>
        <sz val="12"/>
        <rFont val="標楷體"/>
        <family val="4"/>
      </rPr>
      <t>數</t>
    </r>
  </si>
  <si>
    <r>
      <t>積</t>
    </r>
    <r>
      <rPr>
        <sz val="12"/>
        <rFont val="Times New Roman"/>
        <family val="1"/>
      </rPr>
      <t xml:space="preserve"> </t>
    </r>
    <r>
      <rPr>
        <sz val="12"/>
        <rFont val="標楷體"/>
        <family val="4"/>
      </rPr>
      <t>分</t>
    </r>
  </si>
  <si>
    <r>
      <t>■</t>
    </r>
    <r>
      <rPr>
        <sz val="14"/>
        <rFont val="Times New Roman"/>
        <family val="1"/>
      </rPr>
      <t xml:space="preserve"> </t>
    </r>
    <r>
      <rPr>
        <sz val="14"/>
        <rFont val="標楷體"/>
        <family val="4"/>
      </rPr>
      <t>旱溪河川水質測站包括倡和橋、精武橋與六順橋，國光橋則屬其舊河道測站。</t>
    </r>
  </si>
  <si>
    <r>
      <t>■</t>
    </r>
    <r>
      <rPr>
        <sz val="14"/>
        <rFont val="Times New Roman"/>
        <family val="1"/>
      </rPr>
      <t xml:space="preserve"> </t>
    </r>
    <r>
      <rPr>
        <sz val="14"/>
        <rFont val="標楷體"/>
        <family val="4"/>
      </rPr>
      <t>筏子溪河川水質測站包括牛埔橋、永安橋與筏子溪橋。</t>
    </r>
  </si>
  <si>
    <t>二、與上月監測情形比較及可能原因分析：</t>
  </si>
  <si>
    <t>中山綠橋</t>
  </si>
  <si>
    <t>中山綠橋</t>
  </si>
  <si>
    <t>北屯圳</t>
  </si>
  <si>
    <t>南屯溪</t>
  </si>
  <si>
    <t>東成橋</t>
  </si>
  <si>
    <t>豐樂第一號橋</t>
  </si>
  <si>
    <t>-</t>
  </si>
  <si>
    <t>120°42.049'</t>
  </si>
  <si>
    <t>24°09.256'</t>
  </si>
  <si>
    <t>120°38.202'</t>
  </si>
  <si>
    <t>24°08.059'</t>
  </si>
  <si>
    <t>台中市東成路東光五街口</t>
  </si>
  <si>
    <t>台中市永春東路永春東二路口</t>
  </si>
  <si>
    <r>
      <t>水溫</t>
    </r>
    <r>
      <rPr>
        <sz val="12"/>
        <rFont val="Times New Roman"/>
        <family val="1"/>
      </rPr>
      <t>,pH,</t>
    </r>
    <r>
      <rPr>
        <sz val="12"/>
        <rFont val="標楷體"/>
        <family val="4"/>
      </rPr>
      <t>溶氧量</t>
    </r>
    <r>
      <rPr>
        <sz val="12"/>
        <rFont val="Times New Roman"/>
        <family val="1"/>
      </rPr>
      <t>,BOD,SS,</t>
    </r>
    <r>
      <rPr>
        <sz val="12"/>
        <rFont val="標楷體"/>
        <family val="4"/>
      </rPr>
      <t>導電度</t>
    </r>
    <r>
      <rPr>
        <sz val="12"/>
        <rFont val="Times New Roman"/>
        <family val="1"/>
      </rPr>
      <t>,</t>
    </r>
    <r>
      <rPr>
        <sz val="12"/>
        <rFont val="標楷體"/>
        <family val="4"/>
      </rPr>
      <t>氨氮</t>
    </r>
  </si>
  <si>
    <t>-</t>
  </si>
  <si>
    <t>氣溫</t>
  </si>
  <si>
    <t>南屯溪</t>
  </si>
  <si>
    <t>豐樂第一號橋</t>
  </si>
  <si>
    <t>北屯圳</t>
  </si>
  <si>
    <t>東成橋</t>
  </si>
  <si>
    <t>東成橋</t>
  </si>
  <si>
    <t>豐樂第一號橋</t>
  </si>
  <si>
    <t>臺中市政府環境保護局</t>
  </si>
  <si>
    <r>
      <t xml:space="preserve">  </t>
    </r>
    <r>
      <rPr>
        <u val="single"/>
        <sz val="28"/>
        <rFont val="標楷體"/>
        <family val="4"/>
      </rPr>
      <t>臺</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　河　川　水　質　監　測　結　果</t>
    </r>
  </si>
  <si>
    <r>
      <t xml:space="preserve">     </t>
    </r>
    <r>
      <rPr>
        <u val="single"/>
        <sz val="28"/>
        <rFont val="標楷體"/>
        <family val="4"/>
      </rPr>
      <t>臺</t>
    </r>
    <r>
      <rPr>
        <u val="single"/>
        <sz val="28"/>
        <rFont val="Times New Roman"/>
        <family val="1"/>
      </rPr>
      <t xml:space="preserve">  </t>
    </r>
    <r>
      <rPr>
        <u val="single"/>
        <sz val="28"/>
        <rFont val="標楷體"/>
        <family val="4"/>
      </rPr>
      <t>中</t>
    </r>
    <r>
      <rPr>
        <u val="single"/>
        <sz val="28"/>
        <rFont val="Times New Roman"/>
        <family val="1"/>
      </rPr>
      <t xml:space="preserve">  </t>
    </r>
    <r>
      <rPr>
        <sz val="28"/>
        <rFont val="標楷體"/>
        <family val="4"/>
      </rPr>
      <t>市　河　川　水　質　監　測　結　果（續一完）</t>
    </r>
  </si>
  <si>
    <r>
      <t xml:space="preserve">      </t>
    </r>
    <r>
      <rPr>
        <u val="single"/>
        <sz val="28"/>
        <rFont val="標楷體"/>
        <family val="4"/>
      </rPr>
      <t>臺中市</t>
    </r>
    <r>
      <rPr>
        <sz val="28"/>
        <rFont val="標楷體"/>
        <family val="4"/>
      </rPr>
      <t>水質監測站基本資料表</t>
    </r>
  </si>
  <si>
    <r>
      <t>民國</t>
    </r>
    <r>
      <rPr>
        <sz val="14"/>
        <rFont val="Times New Roman"/>
        <family val="1"/>
      </rPr>
      <t xml:space="preserve"> 100 </t>
    </r>
    <r>
      <rPr>
        <sz val="14"/>
        <rFont val="標楷體"/>
        <family val="4"/>
      </rPr>
      <t>年</t>
    </r>
    <r>
      <rPr>
        <sz val="14"/>
        <rFont val="Times New Roman"/>
        <family val="1"/>
      </rPr>
      <t xml:space="preserve"> 12 </t>
    </r>
    <r>
      <rPr>
        <sz val="14"/>
        <rFont val="標楷體"/>
        <family val="4"/>
      </rPr>
      <t>月</t>
    </r>
    <r>
      <rPr>
        <sz val="14"/>
        <rFont val="Times New Roman"/>
        <family val="1"/>
      </rPr>
      <t xml:space="preserve"> 28 </t>
    </r>
    <r>
      <rPr>
        <sz val="14"/>
        <rFont val="標楷體"/>
        <family val="4"/>
      </rPr>
      <t>日編製</t>
    </r>
  </si>
  <si>
    <r>
      <t>中華民國</t>
    </r>
    <r>
      <rPr>
        <sz val="18"/>
        <rFont val="Times New Roman"/>
        <family val="1"/>
      </rPr>
      <t xml:space="preserve">100 </t>
    </r>
    <r>
      <rPr>
        <sz val="18"/>
        <rFont val="標楷體"/>
        <family val="4"/>
      </rPr>
      <t>年</t>
    </r>
    <r>
      <rPr>
        <sz val="18"/>
        <rFont val="Times New Roman"/>
        <family val="1"/>
      </rPr>
      <t xml:space="preserve"> 12 </t>
    </r>
    <r>
      <rPr>
        <sz val="18"/>
        <rFont val="標楷體"/>
        <family val="4"/>
      </rPr>
      <t>月</t>
    </r>
    <r>
      <rPr>
        <sz val="18"/>
        <rFont val="Times New Roman"/>
        <family val="1"/>
      </rPr>
      <t xml:space="preserve"> </t>
    </r>
    <r>
      <rPr>
        <sz val="18"/>
        <rFont val="標楷體"/>
        <family val="4"/>
      </rPr>
      <t>至</t>
    </r>
    <r>
      <rPr>
        <sz val="18"/>
        <rFont val="Times New Roman"/>
        <family val="1"/>
      </rPr>
      <t xml:space="preserve"> 12 </t>
    </r>
    <r>
      <rPr>
        <sz val="18"/>
        <rFont val="標楷體"/>
        <family val="4"/>
      </rPr>
      <t>月</t>
    </r>
  </si>
  <si>
    <r>
      <t>中華民國</t>
    </r>
    <r>
      <rPr>
        <sz val="16"/>
        <rFont val="Times New Roman"/>
        <family val="1"/>
      </rPr>
      <t>100</t>
    </r>
    <r>
      <rPr>
        <sz val="16"/>
        <rFont val="標楷體"/>
        <family val="4"/>
      </rPr>
      <t>年</t>
    </r>
    <r>
      <rPr>
        <sz val="16"/>
        <rFont val="Times New Roman"/>
        <family val="1"/>
      </rPr>
      <t xml:space="preserve"> 12 </t>
    </r>
    <r>
      <rPr>
        <sz val="16"/>
        <rFont val="標楷體"/>
        <family val="4"/>
      </rPr>
      <t>月</t>
    </r>
    <r>
      <rPr>
        <sz val="16"/>
        <rFont val="Times New Roman"/>
        <family val="1"/>
      </rPr>
      <t xml:space="preserve"> </t>
    </r>
    <r>
      <rPr>
        <sz val="16"/>
        <rFont val="標楷體"/>
        <family val="4"/>
      </rPr>
      <t>至</t>
    </r>
    <r>
      <rPr>
        <sz val="16"/>
        <rFont val="Times New Roman"/>
        <family val="1"/>
      </rPr>
      <t xml:space="preserve"> 12 </t>
    </r>
    <r>
      <rPr>
        <sz val="16"/>
        <rFont val="標楷體"/>
        <family val="4"/>
      </rPr>
      <t>月</t>
    </r>
  </si>
  <si>
    <r>
      <t>中華民國</t>
    </r>
    <r>
      <rPr>
        <sz val="20"/>
        <rFont val="Times New Roman"/>
        <family val="1"/>
      </rPr>
      <t xml:space="preserve"> 100 </t>
    </r>
    <r>
      <rPr>
        <sz val="20"/>
        <rFont val="標楷體"/>
        <family val="4"/>
      </rPr>
      <t>年</t>
    </r>
    <r>
      <rPr>
        <sz val="20"/>
        <rFont val="Times New Roman"/>
        <family val="1"/>
      </rPr>
      <t xml:space="preserve"> 12 </t>
    </r>
    <r>
      <rPr>
        <sz val="20"/>
        <rFont val="標楷體"/>
        <family val="4"/>
      </rPr>
      <t>月底</t>
    </r>
  </si>
  <si>
    <r>
      <t xml:space="preserve">   </t>
    </r>
    <r>
      <rPr>
        <sz val="16"/>
        <rFont val="標楷體"/>
        <family val="4"/>
      </rPr>
      <t>民國</t>
    </r>
    <r>
      <rPr>
        <sz val="16"/>
        <rFont val="Times New Roman"/>
        <family val="1"/>
      </rPr>
      <t xml:space="preserve"> 100 </t>
    </r>
    <r>
      <rPr>
        <sz val="16"/>
        <rFont val="標楷體"/>
        <family val="4"/>
      </rPr>
      <t>年</t>
    </r>
    <r>
      <rPr>
        <sz val="16"/>
        <rFont val="Times New Roman"/>
        <family val="1"/>
      </rPr>
      <t xml:space="preserve"> 12 </t>
    </r>
    <r>
      <rPr>
        <sz val="16"/>
        <rFont val="標楷體"/>
        <family val="4"/>
      </rPr>
      <t>月</t>
    </r>
    <r>
      <rPr>
        <sz val="16"/>
        <rFont val="Times New Roman"/>
        <family val="1"/>
      </rPr>
      <t xml:space="preserve"> 28 </t>
    </r>
    <r>
      <rPr>
        <sz val="16"/>
        <rFont val="標楷體"/>
        <family val="4"/>
      </rPr>
      <t>日編製</t>
    </r>
  </si>
  <si>
    <r>
      <t xml:space="preserve">     </t>
    </r>
    <r>
      <rPr>
        <b/>
        <sz val="20"/>
        <rFont val="標楷體"/>
        <family val="4"/>
      </rPr>
      <t>臺中市</t>
    </r>
    <r>
      <rPr>
        <b/>
        <sz val="20"/>
        <rFont val="Times New Roman"/>
        <family val="1"/>
      </rPr>
      <t>100</t>
    </r>
    <r>
      <rPr>
        <b/>
        <sz val="20"/>
        <rFont val="標楷體"/>
        <family val="4"/>
      </rPr>
      <t>年度</t>
    </r>
    <r>
      <rPr>
        <b/>
        <sz val="20"/>
        <rFont val="Times New Roman"/>
        <family val="1"/>
      </rPr>
      <t>12</t>
    </r>
    <r>
      <rPr>
        <b/>
        <sz val="20"/>
        <rFont val="標楷體"/>
        <family val="4"/>
      </rPr>
      <t>月河川水質監測結果說明</t>
    </r>
  </si>
  <si>
    <r>
      <t xml:space="preserve">      100</t>
    </r>
    <r>
      <rPr>
        <sz val="14"/>
        <rFont val="標楷體"/>
        <family val="4"/>
      </rPr>
      <t>年</t>
    </r>
    <r>
      <rPr>
        <sz val="14"/>
        <rFont val="Times New Roman"/>
        <family val="1"/>
      </rPr>
      <t>12</t>
    </r>
    <r>
      <rPr>
        <sz val="14"/>
        <rFont val="標楷體"/>
        <family val="4"/>
      </rPr>
      <t>月份其</t>
    </r>
    <r>
      <rPr>
        <sz val="14"/>
        <rFont val="Times New Roman"/>
        <family val="1"/>
      </rPr>
      <t>RPI</t>
    </r>
    <r>
      <rPr>
        <sz val="14"/>
        <rFont val="標楷體"/>
        <family val="4"/>
      </rPr>
      <t>平均指數為</t>
    </r>
    <r>
      <rPr>
        <sz val="14"/>
        <rFont val="Times New Roman"/>
        <family val="1"/>
      </rPr>
      <t>2.42</t>
    </r>
    <r>
      <rPr>
        <sz val="14"/>
        <rFont val="標楷體"/>
        <family val="4"/>
      </rPr>
      <t>，污染程度屬輕度污染。</t>
    </r>
  </si>
  <si>
    <r>
      <t xml:space="preserve">      100</t>
    </r>
    <r>
      <rPr>
        <sz val="14"/>
        <rFont val="標楷體"/>
        <family val="4"/>
      </rPr>
      <t>年</t>
    </r>
    <r>
      <rPr>
        <sz val="14"/>
        <rFont val="Times New Roman"/>
        <family val="1"/>
      </rPr>
      <t>12</t>
    </r>
    <r>
      <rPr>
        <sz val="14"/>
        <rFont val="標楷體"/>
        <family val="4"/>
      </rPr>
      <t>月份其</t>
    </r>
    <r>
      <rPr>
        <sz val="14"/>
        <rFont val="Times New Roman"/>
        <family val="1"/>
      </rPr>
      <t>RPI</t>
    </r>
    <r>
      <rPr>
        <sz val="14"/>
        <rFont val="標楷體"/>
        <family val="4"/>
      </rPr>
      <t>平均指數為</t>
    </r>
    <r>
      <rPr>
        <sz val="14"/>
        <rFont val="Times New Roman"/>
        <family val="1"/>
      </rPr>
      <t>2.75</t>
    </r>
    <r>
      <rPr>
        <sz val="14"/>
        <rFont val="標楷體"/>
        <family val="4"/>
      </rPr>
      <t>，污染程度屬輕度污染。</t>
    </r>
  </si>
  <si>
    <r>
      <t>■</t>
    </r>
    <r>
      <rPr>
        <sz val="14"/>
        <rFont val="Times New Roman"/>
        <family val="1"/>
      </rPr>
      <t xml:space="preserve"> </t>
    </r>
    <r>
      <rPr>
        <sz val="14"/>
        <rFont val="標楷體"/>
        <family val="4"/>
      </rPr>
      <t>本月份旱溪主流水質污染情形較上月惡化，主要受</t>
    </r>
    <r>
      <rPr>
        <sz val="14"/>
        <rFont val="Times New Roman"/>
        <family val="1"/>
      </rPr>
      <t>DO</t>
    </r>
    <r>
      <rPr>
        <sz val="14"/>
        <rFont val="標楷體"/>
        <family val="4"/>
      </rPr>
      <t>值降低與</t>
    </r>
    <r>
      <rPr>
        <sz val="14"/>
        <rFont val="Times New Roman"/>
        <family val="1"/>
      </rPr>
      <t>BOD</t>
    </r>
    <r>
      <rPr>
        <sz val="14"/>
        <rFont val="標楷體"/>
        <family val="4"/>
      </rPr>
      <t>值增加之影響。</t>
    </r>
  </si>
  <si>
    <r>
      <t xml:space="preserve">     </t>
    </r>
    <r>
      <rPr>
        <sz val="14"/>
        <rFont val="標楷體"/>
        <family val="4"/>
      </rPr>
      <t>其可能原因推測應為本月份採樣時河段水質受生活污水排入較前月增加之影響。</t>
    </r>
  </si>
  <si>
    <r>
      <t>■</t>
    </r>
    <r>
      <rPr>
        <sz val="14"/>
        <rFont val="Times New Roman"/>
        <family val="1"/>
      </rPr>
      <t xml:space="preserve"> </t>
    </r>
    <r>
      <rPr>
        <sz val="14"/>
        <rFont val="標楷體"/>
        <family val="4"/>
      </rPr>
      <t>本月份筏子溪主流水質污染情形較上月改善，主要受筏子溪橋</t>
    </r>
    <r>
      <rPr>
        <sz val="14"/>
        <rFont val="Times New Roman"/>
        <family val="1"/>
      </rPr>
      <t>DO</t>
    </r>
    <r>
      <rPr>
        <sz val="14"/>
        <rFont val="標楷體"/>
        <family val="4"/>
      </rPr>
      <t>值上升與氨氮值下降之影響。</t>
    </r>
  </si>
  <si>
    <r>
      <t xml:space="preserve">     </t>
    </r>
    <r>
      <rPr>
        <sz val="14"/>
        <rFont val="標楷體"/>
        <family val="4"/>
      </rPr>
      <t>其可能原因推測應為本月份採樣時河段水質受自然曝氣作用較前月旺盛之影響。</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</si>
</sst>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m&quot;月&quot;d&quot;日&quot;"/>
    <numFmt numFmtId="178" formatCode="m/d"/>
    <numFmt numFmtId="179" formatCode="0.00_ "/>
    <numFmt numFmtId="180" formatCode="h:mm"/>
    <numFmt numFmtId="181" formatCode="h:mm\ AM/PM"/>
    <numFmt numFmtId="182" formatCode="0.0000_ "/>
    <numFmt numFmtId="183" formatCode="0.0_ "/>
    <numFmt numFmtId="184" formatCode="0.00_);[Red]\(0.00\)"/>
    <numFmt numFmtId="185" formatCode="0.0000_);[Red]\(0.0000\)"/>
    <numFmt numFmtId="186" formatCode="0.0_);[Red]\(0.0\)"/>
    <numFmt numFmtId="187" formatCode="mmm\-yyyy"/>
    <numFmt numFmtId="188" formatCode="#,##0.0_ "/>
    <numFmt numFmtId="189" formatCode="0_ "/>
    <numFmt numFmtId="190" formatCode="0_);[Red]\(0\)"/>
    <numFmt numFmtId="191" formatCode="0.0%"/>
    <numFmt numFmtId="192" formatCode="0.0;_㠀"/>
    <numFmt numFmtId="193" formatCode="0.000_ "/>
    <numFmt numFmtId="194" formatCode="0.0000"/>
    <numFmt numFmtId="195" formatCode="0.0;_"/>
    <numFmt numFmtId="196" formatCode="m/d;@"/>
    <numFmt numFmtId="197" formatCode="[$-404]AM/PM\ hh:mm:ss"/>
    <numFmt numFmtId="198" formatCode="h:mm;@"/>
    <numFmt numFmtId="199" formatCode="0.000_);[Red]\(0.000\)"/>
    <numFmt numFmtId="200" formatCode="0.0;_᐀"/>
    <numFmt numFmtId="201" formatCode="&quot;Yes&quot;;&quot;Yes&quot;;&quot;No&quot;"/>
    <numFmt numFmtId="202" formatCode="&quot;True&quot;;&quot;True&quot;;&quot;False&quot;"/>
    <numFmt numFmtId="203" formatCode="&quot;On&quot;;&quot;On&quot;;&quot;Off&quot;"/>
    <numFmt numFmtId="204" formatCode="0.00;_᐀"/>
    <numFmt numFmtId="205" formatCode="0.000;_㠀"/>
  </numFmts>
  <fonts count="35">
    <font>
      <sz val="12"/>
      <name val="新細明體"/>
      <family val="1"/>
    </font>
    <font>
      <b/>
      <sz val="12"/>
      <name val="新細明體"/>
      <family val="1"/>
    </font>
    <font>
      <i/>
      <sz val="12"/>
      <name val="新細明體"/>
      <family val="1"/>
    </font>
    <font>
      <b/>
      <i/>
      <sz val="12"/>
      <name val="新細明體"/>
      <family val="1"/>
    </font>
    <font>
      <sz val="12"/>
      <name val="標楷體"/>
      <family val="4"/>
    </font>
    <font>
      <sz val="20"/>
      <name val="標楷體"/>
      <family val="4"/>
    </font>
    <font>
      <sz val="16"/>
      <name val="標楷體"/>
      <family val="4"/>
    </font>
    <font>
      <sz val="12"/>
      <name val="Courier"/>
      <family val="3"/>
    </font>
    <font>
      <sz val="14"/>
      <name val="標楷體"/>
      <family val="4"/>
    </font>
    <font>
      <sz val="14"/>
      <color indexed="12"/>
      <name val="標楷體"/>
      <family val="4"/>
    </font>
    <font>
      <vertAlign val="superscript"/>
      <sz val="18"/>
      <name val="標楷體"/>
      <family val="4"/>
    </font>
    <font>
      <sz val="18"/>
      <name val="標楷體"/>
      <family val="4"/>
    </font>
    <font>
      <sz val="16"/>
      <color indexed="12"/>
      <name val="標楷體"/>
      <family val="4"/>
    </font>
    <font>
      <sz val="14"/>
      <name val="Times New Roman"/>
      <family val="1"/>
    </font>
    <font>
      <sz val="9"/>
      <name val="新細明體"/>
      <family val="1"/>
    </font>
    <font>
      <sz val="12"/>
      <name val="Times New Roman"/>
      <family val="1"/>
    </font>
    <font>
      <u val="single"/>
      <sz val="28"/>
      <name val="標楷體"/>
      <family val="4"/>
    </font>
    <font>
      <sz val="28"/>
      <name val="標楷體"/>
      <family val="4"/>
    </font>
    <font>
      <sz val="12"/>
      <color indexed="14"/>
      <name val="標楷體"/>
      <family val="4"/>
    </font>
    <font>
      <sz val="12"/>
      <color indexed="14"/>
      <name val="Times New Roman"/>
      <family val="1"/>
    </font>
    <font>
      <sz val="12"/>
      <name val="細明體"/>
      <family val="3"/>
    </font>
    <font>
      <sz val="20"/>
      <name val="Times New Roman"/>
      <family val="1"/>
    </font>
    <font>
      <u val="single"/>
      <sz val="7.8"/>
      <color indexed="12"/>
      <name val="新細明體"/>
      <family val="1"/>
    </font>
    <font>
      <u val="single"/>
      <sz val="7.8"/>
      <color indexed="36"/>
      <name val="新細明體"/>
      <family val="1"/>
    </font>
    <font>
      <sz val="16"/>
      <name val="Times New Roman"/>
      <family val="1"/>
    </font>
    <font>
      <sz val="9"/>
      <name val="細明體"/>
      <family val="3"/>
    </font>
    <font>
      <sz val="14"/>
      <color indexed="12"/>
      <name val="Times New Roman"/>
      <family val="1"/>
    </font>
    <font>
      <u val="single"/>
      <sz val="28"/>
      <name val="Times New Roman"/>
      <family val="1"/>
    </font>
    <font>
      <sz val="18"/>
      <name val="Times New Roman"/>
      <family val="1"/>
    </font>
    <font>
      <sz val="24"/>
      <name val="Times New Roman"/>
      <family val="1"/>
    </font>
    <font>
      <sz val="16"/>
      <color indexed="12"/>
      <name val="Times New Roman"/>
      <family val="1"/>
    </font>
    <font>
      <b/>
      <sz val="20"/>
      <name val="標楷體"/>
      <family val="4"/>
    </font>
    <font>
      <b/>
      <sz val="20"/>
      <name val="Times New Roman"/>
      <family val="1"/>
    </font>
    <font>
      <sz val="8"/>
      <name val="標楷體"/>
      <family val="4"/>
    </font>
    <font>
      <sz val="8"/>
      <name val="Times New Roman"/>
      <family val="1"/>
    </font>
  </fonts>
  <fills count="3">
    <fill>
      <patternFill/>
    </fill>
    <fill>
      <patternFill patternType="gray125"/>
    </fill>
    <fill>
      <patternFill patternType="solid">
        <fgColor indexed="9"/>
        <bgColor indexed="64"/>
      </patternFill>
    </fill>
  </fills>
  <borders count="45">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ck"/>
      <right style="thick"/>
      <top style="thick"/>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thin"/>
      <right style="thin"/>
      <top>
        <color indexed="63"/>
      </top>
      <bottom style="thick"/>
    </border>
    <border>
      <left>
        <color indexed="63"/>
      </left>
      <right style="thin"/>
      <top>
        <color indexed="63"/>
      </top>
      <bottom style="thin"/>
    </border>
    <border>
      <left style="thin"/>
      <right style="thin"/>
      <top style="thin"/>
      <bottom style="thin"/>
    </border>
    <border>
      <left>
        <color indexed="63"/>
      </left>
      <right style="thin"/>
      <top style="thick"/>
      <bottom>
        <color indexed="63"/>
      </bottom>
    </border>
    <border>
      <left>
        <color indexed="63"/>
      </left>
      <right style="thin"/>
      <top style="thick"/>
      <bottom style="thin"/>
    </border>
    <border>
      <left>
        <color indexed="63"/>
      </left>
      <right style="thin"/>
      <top style="thin"/>
      <bottom style="thick"/>
    </border>
    <border>
      <left>
        <color indexed="63"/>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color indexed="63"/>
      </left>
      <right>
        <color indexed="63"/>
      </right>
      <top style="thick"/>
      <bottom>
        <color indexed="63"/>
      </bottom>
    </border>
    <border>
      <left style="thin"/>
      <right style="thin"/>
      <top style="thin"/>
      <bottom style="thick"/>
    </border>
    <border>
      <left>
        <color indexed="63"/>
      </left>
      <right>
        <color indexed="63"/>
      </right>
      <top style="thick"/>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ck"/>
    </border>
    <border>
      <left>
        <color indexed="63"/>
      </left>
      <right>
        <color indexed="63"/>
      </right>
      <top style="thin"/>
      <bottom style="thin"/>
    </border>
    <border>
      <left>
        <color indexed="63"/>
      </left>
      <right>
        <color indexed="63"/>
      </right>
      <top style="thin"/>
      <bottom style="thick"/>
    </border>
    <border>
      <left style="thin"/>
      <right style="double"/>
      <top style="thin"/>
      <bottom style="double"/>
    </border>
    <border>
      <left style="thick"/>
      <right>
        <color indexed="63"/>
      </right>
      <top style="thick"/>
      <bottom>
        <color indexed="63"/>
      </bottom>
    </border>
    <border>
      <left style="thick"/>
      <right style="thick"/>
      <top style="thick"/>
      <bottom style="medium"/>
    </border>
    <border>
      <left style="thick"/>
      <right style="thick"/>
      <top style="medium"/>
      <bottom style="thick"/>
    </border>
    <border>
      <left style="thick"/>
      <right style="thick"/>
      <top>
        <color indexed="63"/>
      </top>
      <bottom style="medium"/>
    </border>
    <border>
      <left style="thick"/>
      <right style="thick"/>
      <top>
        <color indexed="63"/>
      </top>
      <bottom style="thick"/>
    </border>
    <border>
      <left style="thin"/>
      <right>
        <color indexed="63"/>
      </right>
      <top style="thin"/>
      <bottom style="thin"/>
    </border>
    <border>
      <left style="double"/>
      <right style="thin"/>
      <top style="thin"/>
      <bottom>
        <color indexed="63"/>
      </bottom>
    </border>
    <border>
      <left style="thin"/>
      <right style="double"/>
      <top style="thin"/>
      <bottom>
        <color indexed="63"/>
      </bottom>
    </border>
    <border>
      <left style="thick"/>
      <right>
        <color indexed="63"/>
      </right>
      <top style="thick"/>
      <bottom style="thick"/>
    </border>
    <border>
      <left>
        <color indexed="63"/>
      </left>
      <right style="thick"/>
      <top style="thick"/>
      <bottom style="thick"/>
    </border>
    <border>
      <left style="thin"/>
      <right>
        <color indexed="63"/>
      </right>
      <top style="thick"/>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cellStyleXfs>
  <cellXfs count="262">
    <xf numFmtId="0" fontId="0" fillId="0" borderId="0" xfId="0" applyAlignment="1">
      <alignment/>
    </xf>
    <xf numFmtId="0" fontId="8" fillId="0" borderId="1" xfId="0" applyFont="1" applyBorder="1" applyAlignment="1">
      <alignment horizontal="centerContinuous" vertical="center"/>
    </xf>
    <xf numFmtId="0" fontId="8" fillId="0" borderId="2" xfId="0" applyFont="1" applyBorder="1" applyAlignment="1">
      <alignment horizontal="center" vertical="top"/>
    </xf>
    <xf numFmtId="0" fontId="8" fillId="0" borderId="2" xfId="0" applyFont="1" applyBorder="1" applyAlignment="1" quotePrefix="1">
      <alignment horizontal="center" vertical="top"/>
    </xf>
    <xf numFmtId="0" fontId="8" fillId="0" borderId="2" xfId="0" applyFont="1" applyBorder="1" applyAlignment="1">
      <alignment horizontal="center"/>
    </xf>
    <xf numFmtId="0" fontId="8" fillId="0" borderId="2" xfId="0" applyFont="1" applyBorder="1" applyAlignment="1" quotePrefix="1">
      <alignment horizontal="center"/>
    </xf>
    <xf numFmtId="176" fontId="9" fillId="0" borderId="0" xfId="15" applyFont="1" applyAlignment="1" applyProtection="1" quotePrefix="1">
      <alignment horizontal="left" vertical="center"/>
      <protection locked="0"/>
    </xf>
    <xf numFmtId="176" fontId="9" fillId="0" borderId="0" xfId="15" applyFont="1" applyAlignment="1" applyProtection="1">
      <alignment horizontal="left"/>
      <protection locked="0"/>
    </xf>
    <xf numFmtId="0" fontId="8" fillId="0" borderId="0" xfId="0" applyFont="1" applyAlignment="1" quotePrefix="1">
      <alignment horizontal="center"/>
    </xf>
    <xf numFmtId="0" fontId="8" fillId="0" borderId="2" xfId="0" applyFont="1" applyBorder="1" applyAlignment="1">
      <alignment horizontal="center" vertical="center"/>
    </xf>
    <xf numFmtId="0" fontId="8" fillId="0" borderId="2" xfId="0" applyFont="1" applyBorder="1" applyAlignment="1" quotePrefix="1">
      <alignment horizontal="center" vertical="center"/>
    </xf>
    <xf numFmtId="176" fontId="12" fillId="0" borderId="0" xfId="15" applyFont="1" applyAlignment="1" applyProtection="1">
      <alignment horizontal="left"/>
      <protection locked="0"/>
    </xf>
    <xf numFmtId="0" fontId="6" fillId="0" borderId="0" xfId="0" applyFont="1" applyAlignment="1">
      <alignment/>
    </xf>
    <xf numFmtId="176" fontId="12" fillId="0" borderId="0" xfId="15" applyFont="1" applyAlignment="1" applyProtection="1">
      <alignment horizontal="right"/>
      <protection locked="0"/>
    </xf>
    <xf numFmtId="0" fontId="6" fillId="0" borderId="2" xfId="0" applyFont="1" applyBorder="1" applyAlignment="1" quotePrefix="1">
      <alignment horizontal="center" vertical="center"/>
    </xf>
    <xf numFmtId="0" fontId="6" fillId="0" borderId="1" xfId="0" applyFont="1" applyBorder="1" applyAlignment="1">
      <alignment horizontal="centerContinuous" vertical="center"/>
    </xf>
    <xf numFmtId="0" fontId="8" fillId="0" borderId="3" xfId="0" applyFont="1" applyBorder="1" applyAlignment="1">
      <alignment horizontal="center"/>
    </xf>
    <xf numFmtId="176" fontId="8" fillId="0" borderId="0" xfId="15" applyFont="1" applyAlignment="1" quotePrefix="1">
      <alignment horizontal="right"/>
      <protection/>
    </xf>
    <xf numFmtId="0" fontId="8" fillId="0" borderId="4" xfId="0" applyFont="1" applyBorder="1" applyAlignment="1" quotePrefix="1">
      <alignment horizontal="center" vertical="center"/>
    </xf>
    <xf numFmtId="0" fontId="8" fillId="0" borderId="5" xfId="0" applyFont="1" applyBorder="1" applyAlignment="1">
      <alignment horizontal="left" vertical="center"/>
    </xf>
    <xf numFmtId="0" fontId="8" fillId="0" borderId="4" xfId="0" applyFont="1" applyBorder="1" applyAlignment="1">
      <alignment horizontal="center" vertical="center"/>
    </xf>
    <xf numFmtId="0" fontId="8" fillId="0" borderId="4" xfId="0" applyFont="1" applyBorder="1" applyAlignment="1">
      <alignment horizontal="centerContinuous" vertical="center"/>
    </xf>
    <xf numFmtId="0" fontId="6" fillId="0" borderId="6" xfId="0" applyFont="1" applyBorder="1" applyAlignment="1" quotePrefix="1">
      <alignment horizontal="centerContinuous" vertical="center"/>
    </xf>
    <xf numFmtId="0" fontId="10" fillId="0" borderId="7" xfId="0" applyFont="1" applyBorder="1" applyAlignment="1">
      <alignment horizontal="center" vertical="top"/>
    </xf>
    <xf numFmtId="0" fontId="11" fillId="0" borderId="6" xfId="0" applyFont="1" applyBorder="1" applyAlignment="1" quotePrefix="1">
      <alignment horizontal="centerContinuous" vertical="center"/>
    </xf>
    <xf numFmtId="0" fontId="8" fillId="0" borderId="8" xfId="0" applyFont="1" applyBorder="1" applyAlignment="1" quotePrefix="1">
      <alignment horizontal="centerContinuous" vertical="center"/>
    </xf>
    <xf numFmtId="0" fontId="8" fillId="0" borderId="7" xfId="0" applyFont="1" applyBorder="1" applyAlignment="1" quotePrefix="1">
      <alignment horizontal="center" vertical="center"/>
    </xf>
    <xf numFmtId="0" fontId="8" fillId="0" borderId="9" xfId="0" applyFont="1" applyBorder="1" applyAlignment="1" quotePrefix="1">
      <alignment horizontal="center" vertical="center"/>
    </xf>
    <xf numFmtId="0" fontId="5" fillId="0" borderId="6" xfId="0" applyFont="1" applyBorder="1" applyAlignment="1">
      <alignment horizontal="centerContinuous" vertical="center"/>
    </xf>
    <xf numFmtId="0" fontId="6" fillId="0" borderId="7" xfId="0" applyFont="1" applyBorder="1" applyAlignment="1">
      <alignment horizontal="center" vertical="center"/>
    </xf>
    <xf numFmtId="0" fontId="6" fillId="0" borderId="7" xfId="0" applyFont="1" applyBorder="1" applyAlignment="1" quotePrefix="1">
      <alignment horizontal="center" vertical="center"/>
    </xf>
    <xf numFmtId="0" fontId="13" fillId="0" borderId="0" xfId="0" applyFont="1" applyAlignment="1">
      <alignment vertical="center"/>
    </xf>
    <xf numFmtId="0" fontId="18" fillId="0" borderId="10" xfId="0" applyFont="1" applyBorder="1" applyAlignment="1">
      <alignment horizontal="center" vertical="center"/>
    </xf>
    <xf numFmtId="0" fontId="4" fillId="0" borderId="10" xfId="0" applyFont="1" applyBorder="1" applyAlignment="1">
      <alignment horizontal="center" vertical="center"/>
    </xf>
    <xf numFmtId="0" fontId="19" fillId="0" borderId="10" xfId="0" applyFont="1" applyBorder="1" applyAlignment="1">
      <alignment horizontal="center" vertical="center"/>
    </xf>
    <xf numFmtId="0" fontId="20" fillId="0" borderId="10" xfId="0" applyNumberFormat="1" applyFont="1" applyBorder="1" applyAlignment="1">
      <alignment horizontal="center" vertical="center"/>
    </xf>
    <xf numFmtId="0" fontId="18" fillId="0" borderId="11" xfId="0" applyFont="1" applyBorder="1" applyAlignment="1">
      <alignment horizontal="left" vertical="center" wrapText="1"/>
    </xf>
    <xf numFmtId="0" fontId="15" fillId="0" borderId="11" xfId="0" applyFont="1" applyBorder="1" applyAlignment="1">
      <alignment horizontal="center" vertical="center" wrapText="1"/>
    </xf>
    <xf numFmtId="0" fontId="6" fillId="0" borderId="12" xfId="0" applyFont="1" applyBorder="1" applyAlignment="1" quotePrefix="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4" fillId="0" borderId="14" xfId="0" applyFont="1" applyBorder="1" applyAlignment="1">
      <alignment horizontal="center" vertical="center"/>
    </xf>
    <xf numFmtId="0" fontId="20" fillId="0" borderId="14" xfId="0" applyNumberFormat="1" applyFont="1" applyBorder="1" applyAlignment="1">
      <alignment horizontal="center" vertical="center"/>
    </xf>
    <xf numFmtId="0" fontId="8" fillId="0" borderId="0" xfId="0" applyFont="1" applyBorder="1" applyAlignment="1">
      <alignment horizontal="center"/>
    </xf>
    <xf numFmtId="178" fontId="13" fillId="0" borderId="10" xfId="0" applyNumberFormat="1" applyFont="1" applyFill="1" applyBorder="1" applyAlignment="1">
      <alignment horizontal="center" vertical="center"/>
    </xf>
    <xf numFmtId="180" fontId="13" fillId="0" borderId="10" xfId="0" applyNumberFormat="1" applyFont="1" applyFill="1" applyBorder="1" applyAlignment="1">
      <alignment horizontal="center" vertical="center"/>
    </xf>
    <xf numFmtId="11" fontId="13" fillId="0" borderId="10" xfId="0" applyNumberFormat="1" applyFont="1" applyFill="1" applyBorder="1" applyAlignment="1">
      <alignment horizontal="center" vertical="center"/>
    </xf>
    <xf numFmtId="0" fontId="18" fillId="0" borderId="2" xfId="0" applyFont="1" applyBorder="1" applyAlignment="1">
      <alignment horizontal="center" vertical="center"/>
    </xf>
    <xf numFmtId="0" fontId="4" fillId="0" borderId="2" xfId="0" applyFont="1" applyBorder="1" applyAlignment="1">
      <alignment horizontal="center" vertical="center"/>
    </xf>
    <xf numFmtId="192" fontId="13" fillId="0" borderId="10" xfId="0" applyNumberFormat="1" applyFont="1" applyBorder="1" applyAlignment="1">
      <alignment horizontal="center" vertical="center"/>
    </xf>
    <xf numFmtId="0" fontId="18" fillId="0" borderId="15" xfId="0" applyFont="1" applyBorder="1" applyAlignment="1">
      <alignment horizontal="center" vertical="center"/>
    </xf>
    <xf numFmtId="0" fontId="4" fillId="0" borderId="15" xfId="0" applyFont="1" applyBorder="1" applyAlignment="1">
      <alignment horizontal="center" vertical="center"/>
    </xf>
    <xf numFmtId="0" fontId="19" fillId="0" borderId="15" xfId="0" applyFont="1" applyBorder="1" applyAlignment="1">
      <alignment horizontal="center" vertical="center"/>
    </xf>
    <xf numFmtId="0" fontId="20" fillId="0" borderId="15" xfId="0" applyFont="1" applyBorder="1" applyAlignment="1">
      <alignment horizontal="center" vertical="center"/>
    </xf>
    <xf numFmtId="179" fontId="13" fillId="2" borderId="10" xfId="0" applyNumberFormat="1" applyFont="1" applyFill="1" applyBorder="1" applyAlignment="1">
      <alignment horizontal="center" vertical="center"/>
    </xf>
    <xf numFmtId="0" fontId="18" fillId="0" borderId="9" xfId="0" applyFont="1" applyBorder="1" applyAlignment="1">
      <alignment horizontal="left" vertical="center" wrapText="1"/>
    </xf>
    <xf numFmtId="0" fontId="4" fillId="0" borderId="10" xfId="0" applyFont="1" applyBorder="1" applyAlignment="1">
      <alignment horizontal="center" vertical="center" wrapText="1"/>
    </xf>
    <xf numFmtId="183" fontId="13" fillId="0" borderId="10" xfId="0" applyNumberFormat="1" applyFont="1" applyFill="1" applyBorder="1" applyAlignment="1">
      <alignment horizontal="center" vertical="center"/>
    </xf>
    <xf numFmtId="0" fontId="24" fillId="0" borderId="0" xfId="0" applyFont="1" applyAlignment="1">
      <alignment/>
    </xf>
    <xf numFmtId="0" fontId="15" fillId="0" borderId="0" xfId="0" applyFont="1" applyAlignment="1">
      <alignment/>
    </xf>
    <xf numFmtId="0" fontId="4" fillId="0" borderId="16" xfId="0" applyFont="1" applyBorder="1" applyAlignment="1">
      <alignment horizontal="center"/>
    </xf>
    <xf numFmtId="0" fontId="4" fillId="0" borderId="17" xfId="0" applyFont="1" applyBorder="1" applyAlignment="1">
      <alignment horizontal="center"/>
    </xf>
    <xf numFmtId="0" fontId="15"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vertical="center"/>
    </xf>
    <xf numFmtId="0" fontId="15" fillId="0" borderId="11" xfId="0" applyFont="1" applyBorder="1" applyAlignment="1">
      <alignment horizontal="center"/>
    </xf>
    <xf numFmtId="0" fontId="15" fillId="0" borderId="20" xfId="0" applyFont="1" applyBorder="1" applyAlignment="1">
      <alignment horizontal="center"/>
    </xf>
    <xf numFmtId="0" fontId="4" fillId="0" borderId="21" xfId="0" applyFont="1" applyBorder="1" applyAlignment="1">
      <alignment horizontal="center" vertical="center"/>
    </xf>
    <xf numFmtId="0" fontId="15" fillId="0" borderId="22" xfId="0" applyFont="1" applyBorder="1" applyAlignment="1">
      <alignment horizontal="center"/>
    </xf>
    <xf numFmtId="0" fontId="4" fillId="0" borderId="16" xfId="0" applyFont="1" applyBorder="1" applyAlignment="1">
      <alignment/>
    </xf>
    <xf numFmtId="0" fontId="15" fillId="0" borderId="17" xfId="0" applyFont="1" applyBorder="1" applyAlignment="1" quotePrefix="1">
      <alignment horizontal="center" vertical="center"/>
    </xf>
    <xf numFmtId="0" fontId="4" fillId="0" borderId="17" xfId="0" applyFont="1" applyBorder="1" applyAlignment="1">
      <alignment/>
    </xf>
    <xf numFmtId="176" fontId="9" fillId="0" borderId="0" xfId="15" applyFont="1" applyAlignment="1" applyProtection="1">
      <alignment horizontal="left" vertical="center"/>
      <protection locked="0"/>
    </xf>
    <xf numFmtId="178" fontId="9" fillId="0" borderId="23" xfId="0" applyNumberFormat="1" applyFont="1" applyFill="1" applyBorder="1" applyAlignment="1">
      <alignment horizontal="center" vertical="center"/>
    </xf>
    <xf numFmtId="0" fontId="26" fillId="0" borderId="0" xfId="0" applyFont="1" applyAlignment="1">
      <alignment vertical="center"/>
    </xf>
    <xf numFmtId="0" fontId="12" fillId="0" borderId="0" xfId="0" applyFont="1" applyAlignment="1">
      <alignment horizontal="left"/>
    </xf>
    <xf numFmtId="0" fontId="19" fillId="0" borderId="24" xfId="0" applyFont="1" applyBorder="1" applyAlignment="1">
      <alignment horizontal="center" vertical="center"/>
    </xf>
    <xf numFmtId="0" fontId="13" fillId="0" borderId="0" xfId="0" applyFont="1" applyBorder="1" applyAlignment="1">
      <alignment horizontal="centerContinuous" vertical="center"/>
    </xf>
    <xf numFmtId="0" fontId="13" fillId="0" borderId="0" xfId="0" applyFont="1" applyAlignment="1">
      <alignment/>
    </xf>
    <xf numFmtId="0" fontId="13" fillId="0" borderId="6" xfId="0" applyFont="1" applyBorder="1" applyAlignment="1">
      <alignment horizontal="left" vertical="center"/>
    </xf>
    <xf numFmtId="0" fontId="13" fillId="0" borderId="6" xfId="0" applyFont="1" applyBorder="1" applyAlignment="1">
      <alignment vertical="center"/>
    </xf>
    <xf numFmtId="0" fontId="13" fillId="0" borderId="6" xfId="0" applyFont="1" applyBorder="1" applyAlignment="1">
      <alignment/>
    </xf>
    <xf numFmtId="0" fontId="13" fillId="0" borderId="4" xfId="0" applyFont="1" applyBorder="1" applyAlignment="1">
      <alignment horizontal="centerContinuous" vertical="center"/>
    </xf>
    <xf numFmtId="0" fontId="27" fillId="0" borderId="0" xfId="0" applyFont="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vertical="center"/>
    </xf>
    <xf numFmtId="0" fontId="15" fillId="0" borderId="6" xfId="0" applyFont="1" applyBorder="1" applyAlignment="1">
      <alignment horizontal="centerContinuous" vertical="center"/>
    </xf>
    <xf numFmtId="0" fontId="13" fillId="0" borderId="12" xfId="0" applyFont="1" applyBorder="1" applyAlignment="1" quotePrefix="1">
      <alignment horizontal="centerContinuous" vertical="center"/>
    </xf>
    <xf numFmtId="0" fontId="13" fillId="0" borderId="12" xfId="0" applyFont="1" applyBorder="1" applyAlignment="1">
      <alignment horizontal="centerContinuous" vertical="center"/>
    </xf>
    <xf numFmtId="0" fontId="13" fillId="0" borderId="2" xfId="0" applyFont="1" applyBorder="1" applyAlignment="1">
      <alignment horizontal="centerContinuous" vertical="center"/>
    </xf>
    <xf numFmtId="0" fontId="13" fillId="0" borderId="1" xfId="0" applyFont="1" applyBorder="1" applyAlignment="1">
      <alignment horizontal="centerContinuous"/>
    </xf>
    <xf numFmtId="0" fontId="13" fillId="0" borderId="1" xfId="0" applyFont="1" applyBorder="1" applyAlignment="1">
      <alignment horizontal="centerContinuous" vertical="center"/>
    </xf>
    <xf numFmtId="0" fontId="13" fillId="0" borderId="25" xfId="0" applyFont="1" applyBorder="1" applyAlignment="1">
      <alignment horizontal="centerContinuous" vertical="center"/>
    </xf>
    <xf numFmtId="0" fontId="13" fillId="0" borderId="2" xfId="0" applyFont="1" applyBorder="1" applyAlignment="1">
      <alignment horizontal="center" vertical="top"/>
    </xf>
    <xf numFmtId="0" fontId="13" fillId="0" borderId="2" xfId="0" applyFont="1" applyBorder="1" applyAlignment="1" quotePrefix="1">
      <alignment horizontal="center" vertical="top"/>
    </xf>
    <xf numFmtId="0" fontId="13" fillId="0" borderId="2" xfId="0" applyFont="1" applyBorder="1" applyAlignment="1">
      <alignment vertical="top"/>
    </xf>
    <xf numFmtId="0" fontId="13" fillId="0" borderId="26" xfId="0" applyFont="1" applyBorder="1" applyAlignment="1">
      <alignment horizontal="center" vertical="top"/>
    </xf>
    <xf numFmtId="0" fontId="13" fillId="0" borderId="27" xfId="0" applyFont="1" applyBorder="1" applyAlignment="1">
      <alignment horizontal="center" vertical="top"/>
    </xf>
    <xf numFmtId="0" fontId="13" fillId="0" borderId="28" xfId="0" applyFont="1" applyBorder="1" applyAlignment="1">
      <alignment horizontal="center" vertical="top"/>
    </xf>
    <xf numFmtId="0" fontId="13" fillId="0" borderId="0" xfId="0" applyFont="1" applyAlignment="1">
      <alignment horizontal="center" vertical="top"/>
    </xf>
    <xf numFmtId="0" fontId="13" fillId="0" borderId="2" xfId="0" applyFont="1" applyBorder="1" applyAlignment="1">
      <alignment horizontal="center" vertical="center"/>
    </xf>
    <xf numFmtId="0" fontId="13" fillId="0" borderId="2" xfId="0" applyFont="1" applyBorder="1" applyAlignment="1" quotePrefix="1">
      <alignment horizontal="center" vertical="center"/>
    </xf>
    <xf numFmtId="0" fontId="13" fillId="0" borderId="0" xfId="0" applyFont="1" applyAlignment="1">
      <alignment horizontal="center" vertical="center"/>
    </xf>
    <xf numFmtId="0" fontId="13" fillId="0" borderId="2" xfId="0" applyFont="1" applyBorder="1" applyAlignment="1" quotePrefix="1">
      <alignment horizontal="center"/>
    </xf>
    <xf numFmtId="0" fontId="13" fillId="0" borderId="2" xfId="0" applyFont="1" applyBorder="1" applyAlignment="1">
      <alignment horizontal="center"/>
    </xf>
    <xf numFmtId="0" fontId="15" fillId="0" borderId="2" xfId="0" applyFont="1" applyBorder="1" applyAlignment="1">
      <alignment horizontal="center"/>
    </xf>
    <xf numFmtId="0" fontId="13" fillId="0" borderId="29" xfId="0" applyFont="1" applyBorder="1" applyAlignment="1">
      <alignment horizontal="center"/>
    </xf>
    <xf numFmtId="0" fontId="13" fillId="0" borderId="10" xfId="0" applyFont="1" applyBorder="1" applyAlignment="1">
      <alignment horizontal="center"/>
    </xf>
    <xf numFmtId="0" fontId="13" fillId="0" borderId="1" xfId="0" applyFont="1" applyBorder="1" applyAlignment="1">
      <alignment horizontal="center"/>
    </xf>
    <xf numFmtId="0" fontId="13" fillId="0" borderId="0" xfId="0" applyFont="1" applyAlignment="1">
      <alignment horizontal="center"/>
    </xf>
    <xf numFmtId="0" fontId="13" fillId="0" borderId="7" xfId="0" applyFont="1" applyBorder="1" applyAlignment="1">
      <alignment horizontal="center" vertical="top"/>
    </xf>
    <xf numFmtId="0" fontId="13" fillId="0" borderId="7" xfId="0" applyFont="1" applyBorder="1" applyAlignment="1" quotePrefix="1">
      <alignment horizontal="center" vertical="top"/>
    </xf>
    <xf numFmtId="0" fontId="13" fillId="0" borderId="6" xfId="0" applyFont="1" applyBorder="1" applyAlignment="1">
      <alignment horizontal="centerContinuous" vertical="top"/>
    </xf>
    <xf numFmtId="0" fontId="13" fillId="0" borderId="6" xfId="0" applyFont="1" applyBorder="1" applyAlignment="1" quotePrefix="1">
      <alignment horizontal="centerContinuous" vertical="top"/>
    </xf>
    <xf numFmtId="0" fontId="13" fillId="0" borderId="10" xfId="0" applyFont="1" applyBorder="1" applyAlignment="1">
      <alignment horizontal="center" vertical="center"/>
    </xf>
    <xf numFmtId="0" fontId="13" fillId="0" borderId="1" xfId="0" applyFont="1" applyBorder="1" applyAlignment="1">
      <alignment horizontal="center" vertical="center"/>
    </xf>
    <xf numFmtId="178" fontId="13" fillId="0" borderId="15" xfId="0" applyNumberFormat="1" applyFont="1" applyFill="1" applyBorder="1" applyAlignment="1">
      <alignment horizontal="center" vertical="center"/>
    </xf>
    <xf numFmtId="0" fontId="19" fillId="0" borderId="2" xfId="0" applyFont="1" applyBorder="1" applyAlignment="1">
      <alignment horizontal="center" vertical="center"/>
    </xf>
    <xf numFmtId="178" fontId="13" fillId="0" borderId="2" xfId="0" applyNumberFormat="1" applyFont="1" applyFill="1" applyBorder="1" applyAlignment="1">
      <alignment horizontal="center" vertical="center"/>
    </xf>
    <xf numFmtId="0" fontId="19" fillId="0" borderId="14" xfId="0" applyFont="1" applyBorder="1" applyAlignment="1">
      <alignment horizontal="center" vertical="center"/>
    </xf>
    <xf numFmtId="178" fontId="13" fillId="0" borderId="24" xfId="0" applyNumberFormat="1" applyFont="1" applyFill="1" applyBorder="1" applyAlignment="1">
      <alignment horizontal="center" vertical="center"/>
    </xf>
    <xf numFmtId="0" fontId="13" fillId="0" borderId="30" xfId="0" applyFont="1" applyBorder="1" applyAlignment="1">
      <alignment horizontal="center" vertical="center"/>
    </xf>
    <xf numFmtId="0" fontId="15" fillId="0" borderId="6" xfId="0" applyFont="1" applyBorder="1" applyAlignment="1">
      <alignment/>
    </xf>
    <xf numFmtId="0" fontId="13" fillId="0" borderId="10" xfId="0" applyFont="1" applyBorder="1" applyAlignment="1">
      <alignment horizontal="centerContinuous" vertical="center"/>
    </xf>
    <xf numFmtId="0" fontId="13" fillId="0" borderId="27" xfId="0" applyFont="1" applyBorder="1" applyAlignment="1">
      <alignment horizontal="centerContinuous"/>
    </xf>
    <xf numFmtId="0" fontId="13" fillId="0" borderId="7" xfId="0" applyFont="1" applyBorder="1" applyAlignment="1">
      <alignment horizontal="center" vertical="center"/>
    </xf>
    <xf numFmtId="0" fontId="13" fillId="0" borderId="7" xfId="0" applyFont="1" applyBorder="1" applyAlignment="1" quotePrefix="1">
      <alignment horizontal="centerContinuous" vertical="center"/>
    </xf>
    <xf numFmtId="0" fontId="13" fillId="0" borderId="7" xfId="0" applyFont="1" applyBorder="1" applyAlignment="1" quotePrefix="1">
      <alignment horizontal="center" vertical="center"/>
    </xf>
    <xf numFmtId="0" fontId="13" fillId="0" borderId="6" xfId="0" applyFont="1" applyBorder="1" applyAlignment="1">
      <alignment horizontal="center" vertical="center"/>
    </xf>
    <xf numFmtId="182" fontId="13" fillId="0" borderId="10" xfId="0" applyNumberFormat="1" applyFont="1" applyBorder="1" applyAlignment="1">
      <alignment horizontal="center" vertical="center"/>
    </xf>
    <xf numFmtId="0" fontId="13" fillId="0" borderId="1" xfId="0" applyFont="1" applyBorder="1" applyAlignment="1">
      <alignment vertical="center"/>
    </xf>
    <xf numFmtId="0" fontId="13" fillId="0" borderId="31" xfId="0" applyFont="1" applyBorder="1" applyAlignment="1">
      <alignment vertical="center"/>
    </xf>
    <xf numFmtId="0" fontId="13" fillId="0" borderId="0" xfId="0" applyFont="1" applyBorder="1" applyAlignment="1">
      <alignment vertical="center"/>
    </xf>
    <xf numFmtId="0" fontId="13" fillId="0" borderId="32" xfId="0" applyFont="1" applyBorder="1" applyAlignment="1">
      <alignment vertical="center"/>
    </xf>
    <xf numFmtId="0" fontId="13" fillId="0" borderId="0" xfId="0" applyFont="1" applyAlignment="1">
      <alignment/>
    </xf>
    <xf numFmtId="176" fontId="26" fillId="0" borderId="0" xfId="15" applyFont="1" applyAlignment="1" applyProtection="1">
      <alignment vertical="center"/>
      <protection locked="0"/>
    </xf>
    <xf numFmtId="178" fontId="13" fillId="0" borderId="23" xfId="0" applyNumberFormat="1" applyFont="1" applyFill="1" applyBorder="1" applyAlignment="1">
      <alignment horizontal="center" vertical="center"/>
    </xf>
    <xf numFmtId="176" fontId="13" fillId="0" borderId="0" xfId="15" applyFont="1" applyAlignment="1">
      <alignment vertical="center"/>
      <protection/>
    </xf>
    <xf numFmtId="176" fontId="26" fillId="0" borderId="0" xfId="15" applyFont="1" applyAlignment="1" applyProtection="1">
      <alignment horizontal="left"/>
      <protection locked="0"/>
    </xf>
    <xf numFmtId="176" fontId="13" fillId="0" borderId="0" xfId="15" applyFont="1" applyAlignment="1" quotePrefix="1">
      <alignment horizontal="left"/>
      <protection/>
    </xf>
    <xf numFmtId="176" fontId="13" fillId="0" borderId="0" xfId="15" applyFont="1" applyAlignment="1" applyProtection="1">
      <alignment horizontal="left" vertical="center"/>
      <protection/>
    </xf>
    <xf numFmtId="176" fontId="26" fillId="0" borderId="0" xfId="15" applyFont="1" applyAlignment="1" applyProtection="1" quotePrefix="1">
      <alignment horizontal="left" vertical="center"/>
      <protection locked="0"/>
    </xf>
    <xf numFmtId="0" fontId="13" fillId="0" borderId="0" xfId="0" applyFont="1" applyBorder="1" applyAlignment="1">
      <alignment horizontal="center" vertical="center"/>
    </xf>
    <xf numFmtId="176" fontId="26" fillId="0" borderId="0" xfId="15" applyFont="1" applyAlignment="1" applyProtection="1">
      <alignment/>
      <protection locked="0"/>
    </xf>
    <xf numFmtId="176" fontId="13" fillId="0" borderId="0" xfId="15" applyFont="1" applyAlignment="1">
      <alignment/>
      <protection/>
    </xf>
    <xf numFmtId="0" fontId="29" fillId="0" borderId="0" xfId="0" applyFont="1" applyAlignment="1">
      <alignment horizontal="centerContinuous" vertical="center"/>
    </xf>
    <xf numFmtId="0" fontId="21" fillId="0" borderId="6" xfId="0" applyFont="1" applyBorder="1" applyAlignment="1">
      <alignment horizontal="centerContinuous" vertical="center"/>
    </xf>
    <xf numFmtId="0" fontId="24" fillId="0" borderId="12" xfId="0" applyFont="1" applyBorder="1" applyAlignment="1" quotePrefix="1">
      <alignment horizontal="center" vertical="center"/>
    </xf>
    <xf numFmtId="0" fontId="24" fillId="0" borderId="10" xfId="0" applyFont="1" applyBorder="1" applyAlignment="1">
      <alignment horizontal="centerContinuous" vertical="center"/>
    </xf>
    <xf numFmtId="0" fontId="24" fillId="0" borderId="1" xfId="0" applyFont="1" applyBorder="1" applyAlignment="1">
      <alignment horizontal="centerContinuous" vertical="center"/>
    </xf>
    <xf numFmtId="0" fontId="24" fillId="0" borderId="0" xfId="0" applyFont="1" applyBorder="1" applyAlignment="1">
      <alignment horizontal="left" vertical="center"/>
    </xf>
    <xf numFmtId="0" fontId="24" fillId="0" borderId="0" xfId="0" applyFont="1" applyAlignment="1">
      <alignment horizontal="center" vertical="center"/>
    </xf>
    <xf numFmtId="0" fontId="24" fillId="0" borderId="7" xfId="0" applyFont="1" applyBorder="1" applyAlignment="1" quotePrefix="1">
      <alignment horizontal="center" vertical="center"/>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vertical="center"/>
    </xf>
    <xf numFmtId="0" fontId="24" fillId="0" borderId="0" xfId="0" applyFont="1" applyAlignment="1">
      <alignment vertical="center"/>
    </xf>
    <xf numFmtId="0" fontId="13" fillId="0" borderId="10" xfId="0" applyFont="1" applyBorder="1" applyAlignment="1">
      <alignment vertical="center"/>
    </xf>
    <xf numFmtId="0" fontId="13" fillId="0" borderId="15" xfId="0" applyFont="1" applyBorder="1" applyAlignment="1">
      <alignment vertical="center"/>
    </xf>
    <xf numFmtId="0" fontId="13" fillId="0" borderId="15" xfId="0" applyFont="1" applyBorder="1" applyAlignment="1">
      <alignment horizontal="center" vertical="center"/>
    </xf>
    <xf numFmtId="0" fontId="13" fillId="0" borderId="2" xfId="0" applyFont="1" applyBorder="1" applyAlignment="1">
      <alignment vertical="center"/>
    </xf>
    <xf numFmtId="0" fontId="13" fillId="0" borderId="14" xfId="0" applyFont="1" applyBorder="1" applyAlignment="1">
      <alignment vertical="center"/>
    </xf>
    <xf numFmtId="0" fontId="13" fillId="0" borderId="14" xfId="0" applyFont="1" applyBorder="1" applyAlignment="1">
      <alignment horizontal="center" vertical="center"/>
    </xf>
    <xf numFmtId="176" fontId="30" fillId="0" borderId="0" xfId="15" applyFont="1" applyAlignment="1" applyProtection="1">
      <alignment horizontal="left"/>
      <protection locked="0"/>
    </xf>
    <xf numFmtId="176" fontId="30" fillId="0" borderId="0" xfId="15" applyFont="1" applyAlignment="1" applyProtection="1">
      <alignment horizontal="right"/>
      <protection locked="0"/>
    </xf>
    <xf numFmtId="0" fontId="30" fillId="0" borderId="0" xfId="0" applyFont="1" applyAlignment="1">
      <alignment horizontal="left"/>
    </xf>
    <xf numFmtId="0" fontId="24" fillId="0" borderId="0" xfId="0" applyFont="1" applyAlignment="1" quotePrefix="1">
      <alignment horizontal="right"/>
    </xf>
    <xf numFmtId="176" fontId="24" fillId="0" borderId="0" xfId="15" applyFont="1" applyAlignment="1">
      <alignment/>
      <protection/>
    </xf>
    <xf numFmtId="0" fontId="24" fillId="0" borderId="0" xfId="0" applyFont="1" applyAlignment="1">
      <alignment/>
    </xf>
    <xf numFmtId="176" fontId="30" fillId="0" borderId="0" xfId="15" applyFont="1" applyAlignment="1" applyProtection="1" quotePrefix="1">
      <alignment horizontal="left" vertical="center"/>
      <protection locked="0"/>
    </xf>
    <xf numFmtId="176" fontId="30" fillId="0" borderId="0" xfId="15" applyFont="1" applyAlignment="1" applyProtection="1">
      <alignment vertical="center"/>
      <protection locked="0"/>
    </xf>
    <xf numFmtId="176" fontId="24" fillId="0" borderId="0" xfId="15" applyFont="1" applyAlignment="1">
      <alignment vertical="center"/>
      <protection/>
    </xf>
    <xf numFmtId="0" fontId="4" fillId="0" borderId="20" xfId="0" applyFont="1" applyBorder="1" applyAlignment="1">
      <alignment horizontal="center"/>
    </xf>
    <xf numFmtId="0" fontId="4" fillId="0" borderId="33" xfId="0" applyFont="1" applyBorder="1" applyAlignment="1">
      <alignment horizontal="center"/>
    </xf>
    <xf numFmtId="0" fontId="15" fillId="0" borderId="24" xfId="0" applyFont="1" applyBorder="1" applyAlignment="1">
      <alignment horizontal="center" vertical="center" wrapText="1"/>
    </xf>
    <xf numFmtId="176" fontId="8" fillId="0" borderId="0" xfId="15" applyFont="1" applyAlignment="1">
      <alignment horizontal="right"/>
      <protection/>
    </xf>
    <xf numFmtId="0" fontId="18"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9" fillId="0" borderId="10" xfId="0" applyFont="1" applyFill="1" applyBorder="1" applyAlignment="1">
      <alignment horizontal="center" vertical="center"/>
    </xf>
    <xf numFmtId="0" fontId="20" fillId="0" borderId="10" xfId="0" applyNumberFormat="1" applyFont="1" applyFill="1" applyBorder="1" applyAlignment="1">
      <alignment horizontal="center" vertical="center"/>
    </xf>
    <xf numFmtId="0" fontId="18" fillId="0" borderId="11"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quotePrefix="1">
      <alignment horizontal="center" vertical="center"/>
    </xf>
    <xf numFmtId="0" fontId="8" fillId="0" borderId="0" xfId="0" applyFont="1" applyAlignment="1">
      <alignment horizontal="center" vertical="center"/>
    </xf>
    <xf numFmtId="20" fontId="13" fillId="0" borderId="0" xfId="0" applyNumberFormat="1" applyFont="1" applyAlignment="1">
      <alignment horizontal="center" vertical="center"/>
    </xf>
    <xf numFmtId="179" fontId="13" fillId="0" borderId="10" xfId="0" applyNumberFormat="1" applyFont="1" applyFill="1" applyBorder="1" applyAlignment="1">
      <alignment horizontal="center" vertical="center"/>
    </xf>
    <xf numFmtId="179" fontId="13" fillId="0" borderId="15" xfId="0" applyNumberFormat="1" applyFont="1" applyFill="1" applyBorder="1" applyAlignment="1">
      <alignment horizontal="center" vertical="center"/>
    </xf>
    <xf numFmtId="198" fontId="13" fillId="0" borderId="10" xfId="0" applyNumberFormat="1" applyFont="1" applyFill="1" applyBorder="1" applyAlignment="1">
      <alignment horizontal="center" vertical="center"/>
    </xf>
    <xf numFmtId="0" fontId="32" fillId="0" borderId="0" xfId="0" applyFont="1" applyAlignment="1">
      <alignment/>
    </xf>
    <xf numFmtId="0" fontId="32" fillId="0" borderId="0" xfId="0" applyFont="1" applyAlignment="1">
      <alignment horizontal="centerContinuous" vertical="center"/>
    </xf>
    <xf numFmtId="0" fontId="32" fillId="0" borderId="0" xfId="0" applyFont="1" applyAlignment="1">
      <alignment vertical="center"/>
    </xf>
    <xf numFmtId="0" fontId="8" fillId="0" borderId="0" xfId="0" applyFont="1" applyAlignment="1">
      <alignment/>
    </xf>
    <xf numFmtId="0" fontId="13" fillId="0" borderId="34" xfId="0" applyFont="1" applyBorder="1" applyAlignment="1">
      <alignment horizontal="justify"/>
    </xf>
    <xf numFmtId="0" fontId="4" fillId="0" borderId="35" xfId="0" applyFont="1" applyBorder="1" applyAlignment="1">
      <alignment horizontal="center" wrapText="1"/>
    </xf>
    <xf numFmtId="0" fontId="4" fillId="0" borderId="36" xfId="0" applyFont="1" applyBorder="1" applyAlignment="1">
      <alignment wrapText="1"/>
    </xf>
    <xf numFmtId="0" fontId="15" fillId="0" borderId="37" xfId="0" applyFont="1" applyBorder="1" applyAlignment="1">
      <alignment horizontal="center" wrapText="1"/>
    </xf>
    <xf numFmtId="0" fontId="4" fillId="0" borderId="4" xfId="0" applyFont="1" applyBorder="1" applyAlignment="1">
      <alignment wrapText="1"/>
    </xf>
    <xf numFmtId="0" fontId="15" fillId="0" borderId="38" xfId="0" applyFont="1" applyBorder="1" applyAlignment="1">
      <alignment horizontal="center" wrapText="1"/>
    </xf>
    <xf numFmtId="0" fontId="4" fillId="0" borderId="11" xfId="0" applyFont="1" applyBorder="1" applyAlignment="1">
      <alignment horizontal="center" vertical="center"/>
    </xf>
    <xf numFmtId="0" fontId="19" fillId="0" borderId="11" xfId="0" applyFont="1" applyBorder="1" applyAlignment="1">
      <alignment horizontal="center" vertical="center"/>
    </xf>
    <xf numFmtId="178" fontId="13" fillId="0" borderId="11" xfId="0" applyNumberFormat="1" applyFont="1" applyFill="1" applyBorder="1" applyAlignment="1">
      <alignment horizontal="center" vertical="center"/>
    </xf>
    <xf numFmtId="0" fontId="13" fillId="0" borderId="39" xfId="0" applyFont="1" applyBorder="1" applyAlignment="1">
      <alignment horizontal="center" vertical="center"/>
    </xf>
    <xf numFmtId="0" fontId="13" fillId="0" borderId="39" xfId="0" applyFont="1" applyBorder="1" applyAlignment="1">
      <alignment vertical="center"/>
    </xf>
    <xf numFmtId="0" fontId="18" fillId="0" borderId="11" xfId="0" applyFont="1" applyBorder="1" applyAlignment="1">
      <alignment horizontal="center" vertical="center"/>
    </xf>
    <xf numFmtId="0" fontId="20" fillId="0" borderId="11" xfId="0" applyNumberFormat="1" applyFont="1" applyBorder="1" applyAlignment="1">
      <alignment horizontal="center"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18" fillId="0" borderId="24" xfId="0" applyFont="1" applyBorder="1" applyAlignment="1">
      <alignment horizontal="center" vertical="center"/>
    </xf>
    <xf numFmtId="0" fontId="13" fillId="0" borderId="24" xfId="0" applyFont="1" applyBorder="1" applyAlignment="1">
      <alignment horizontal="center" vertical="center"/>
    </xf>
    <xf numFmtId="192" fontId="13" fillId="0" borderId="10" xfId="0" applyNumberFormat="1" applyFont="1" applyFill="1" applyBorder="1" applyAlignment="1">
      <alignment horizontal="center" vertical="center"/>
    </xf>
    <xf numFmtId="192" fontId="13" fillId="0" borderId="15" xfId="0" applyNumberFormat="1" applyFont="1" applyFill="1" applyBorder="1" applyAlignment="1">
      <alignment horizontal="center" vertical="center"/>
    </xf>
    <xf numFmtId="192" fontId="13" fillId="0" borderId="2" xfId="0" applyNumberFormat="1" applyFont="1" applyFill="1" applyBorder="1" applyAlignment="1">
      <alignment horizontal="center" vertical="center"/>
    </xf>
    <xf numFmtId="192" fontId="13" fillId="0" borderId="11" xfId="0" applyNumberFormat="1" applyFont="1" applyFill="1" applyBorder="1" applyAlignment="1">
      <alignment horizontal="center" vertical="center"/>
    </xf>
    <xf numFmtId="192" fontId="13" fillId="0" borderId="24" xfId="0" applyNumberFormat="1" applyFont="1" applyFill="1" applyBorder="1" applyAlignment="1">
      <alignment horizontal="center" vertical="center"/>
    </xf>
    <xf numFmtId="179" fontId="13" fillId="0" borderId="2" xfId="0" applyNumberFormat="1" applyFont="1" applyFill="1" applyBorder="1" applyAlignment="1">
      <alignment horizontal="center" vertical="center"/>
    </xf>
    <xf numFmtId="179" fontId="13" fillId="0" borderId="11" xfId="0" applyNumberFormat="1" applyFont="1" applyFill="1" applyBorder="1" applyAlignment="1">
      <alignment horizontal="center" vertical="center"/>
    </xf>
    <xf numFmtId="179" fontId="13" fillId="0" borderId="24" xfId="0" applyNumberFormat="1" applyFont="1" applyFill="1" applyBorder="1" applyAlignment="1">
      <alignment horizontal="center" vertical="center"/>
    </xf>
    <xf numFmtId="183" fontId="13" fillId="0" borderId="15" xfId="0" applyNumberFormat="1" applyFont="1" applyFill="1" applyBorder="1" applyAlignment="1">
      <alignment horizontal="center" vertical="center"/>
    </xf>
    <xf numFmtId="183" fontId="13" fillId="0" borderId="2" xfId="0" applyNumberFormat="1" applyFont="1" applyFill="1" applyBorder="1" applyAlignment="1">
      <alignment horizontal="center" vertical="center"/>
    </xf>
    <xf numFmtId="183" fontId="13" fillId="0" borderId="11" xfId="0" applyNumberFormat="1" applyFont="1" applyFill="1" applyBorder="1" applyAlignment="1">
      <alignment horizontal="center" vertical="center"/>
    </xf>
    <xf numFmtId="183" fontId="13" fillId="0" borderId="24" xfId="0" applyNumberFormat="1" applyFont="1" applyFill="1" applyBorder="1" applyAlignment="1">
      <alignment horizontal="center" vertical="center"/>
    </xf>
    <xf numFmtId="178" fontId="13" fillId="0" borderId="10" xfId="0" applyNumberFormat="1" applyFont="1" applyBorder="1" applyAlignment="1">
      <alignment horizontal="center" vertical="center"/>
    </xf>
    <xf numFmtId="0" fontId="4" fillId="0" borderId="40" xfId="0" applyFont="1" applyBorder="1" applyAlignment="1">
      <alignment horizontal="center" vertical="center"/>
    </xf>
    <xf numFmtId="0" fontId="15" fillId="0" borderId="26" xfId="0" applyFont="1" applyBorder="1" applyAlignment="1">
      <alignment horizontal="center"/>
    </xf>
    <xf numFmtId="0" fontId="4" fillId="0" borderId="41" xfId="0" applyFont="1" applyBorder="1" applyAlignment="1">
      <alignment horizontal="center"/>
    </xf>
    <xf numFmtId="0" fontId="15" fillId="0" borderId="41" xfId="0" applyFont="1" applyBorder="1" applyAlignment="1">
      <alignment horizontal="center"/>
    </xf>
    <xf numFmtId="0" fontId="15" fillId="0" borderId="33" xfId="0" applyFont="1" applyBorder="1" applyAlignment="1">
      <alignment horizontal="center"/>
    </xf>
    <xf numFmtId="183" fontId="13" fillId="2" borderId="10" xfId="0" applyNumberFormat="1" applyFont="1" applyFill="1" applyBorder="1" applyAlignment="1">
      <alignment horizontal="center" vertical="center"/>
    </xf>
    <xf numFmtId="193" fontId="13" fillId="0" borderId="10" xfId="0" applyNumberFormat="1" applyFont="1" applyBorder="1" applyAlignment="1">
      <alignment horizontal="center" vertical="center"/>
    </xf>
    <xf numFmtId="193" fontId="13" fillId="0" borderId="10" xfId="0" applyNumberFormat="1" applyFont="1" applyFill="1" applyBorder="1" applyAlignment="1">
      <alignment horizontal="center" vertical="center"/>
    </xf>
    <xf numFmtId="196" fontId="13" fillId="0" borderId="23" xfId="0" applyNumberFormat="1" applyFont="1" applyBorder="1" applyAlignment="1">
      <alignment horizontal="center" vertical="center"/>
    </xf>
    <xf numFmtId="11" fontId="13" fillId="0" borderId="15" xfId="0" applyNumberFormat="1" applyFont="1" applyFill="1" applyBorder="1" applyAlignment="1">
      <alignment horizontal="center" vertical="center"/>
    </xf>
    <xf numFmtId="11" fontId="13" fillId="0" borderId="2" xfId="0" applyNumberFormat="1" applyFont="1" applyFill="1" applyBorder="1" applyAlignment="1">
      <alignment horizontal="center" vertical="center"/>
    </xf>
    <xf numFmtId="11" fontId="13" fillId="0" borderId="11" xfId="0" applyNumberFormat="1" applyFont="1" applyFill="1" applyBorder="1" applyAlignment="1">
      <alignment horizontal="center" vertical="center"/>
    </xf>
    <xf numFmtId="11" fontId="13" fillId="0" borderId="24" xfId="0" applyNumberFormat="1" applyFont="1" applyFill="1" applyBorder="1" applyAlignment="1">
      <alignment horizontal="center" vertical="center"/>
    </xf>
    <xf numFmtId="193" fontId="13" fillId="2" borderId="10" xfId="0" applyNumberFormat="1" applyFont="1" applyFill="1" applyBorder="1" applyAlignment="1">
      <alignment horizontal="center" vertical="center"/>
    </xf>
    <xf numFmtId="189" fontId="13" fillId="0" borderId="10" xfId="0" applyNumberFormat="1" applyFont="1" applyFill="1" applyBorder="1" applyAlignment="1">
      <alignment horizontal="center" vertical="center"/>
    </xf>
    <xf numFmtId="189" fontId="13" fillId="0" borderId="15" xfId="0" applyNumberFormat="1" applyFont="1" applyFill="1" applyBorder="1" applyAlignment="1">
      <alignment horizontal="center" vertical="center"/>
    </xf>
    <xf numFmtId="189" fontId="13" fillId="0" borderId="2" xfId="0" applyNumberFormat="1" applyFont="1" applyFill="1" applyBorder="1" applyAlignment="1">
      <alignment horizontal="center" vertical="center"/>
    </xf>
    <xf numFmtId="189" fontId="13" fillId="0" borderId="11" xfId="0" applyNumberFormat="1" applyFont="1" applyFill="1" applyBorder="1" applyAlignment="1">
      <alignment horizontal="center" vertical="center"/>
    </xf>
    <xf numFmtId="189" fontId="13" fillId="0" borderId="24" xfId="0" applyNumberFormat="1" applyFont="1" applyFill="1" applyBorder="1" applyAlignment="1">
      <alignment horizontal="center" vertical="center"/>
    </xf>
    <xf numFmtId="200" fontId="13" fillId="0" borderId="10" xfId="0" applyNumberFormat="1" applyFont="1" applyFill="1" applyBorder="1" applyAlignment="1">
      <alignment horizontal="center" vertical="center"/>
    </xf>
    <xf numFmtId="200" fontId="13" fillId="0" borderId="15" xfId="0" applyNumberFormat="1" applyFont="1" applyFill="1" applyBorder="1" applyAlignment="1">
      <alignment horizontal="center" vertical="center"/>
    </xf>
    <xf numFmtId="200" fontId="13" fillId="0" borderId="2" xfId="0" applyNumberFormat="1" applyFont="1" applyFill="1" applyBorder="1" applyAlignment="1">
      <alignment horizontal="center" vertical="center"/>
    </xf>
    <xf numFmtId="200" fontId="13" fillId="0" borderId="11" xfId="0" applyNumberFormat="1" applyFont="1" applyFill="1" applyBorder="1" applyAlignment="1">
      <alignment horizontal="center" vertical="center"/>
    </xf>
    <xf numFmtId="200" fontId="13" fillId="0" borderId="24" xfId="0" applyNumberFormat="1" applyFont="1" applyFill="1" applyBorder="1" applyAlignment="1">
      <alignment horizontal="center" vertical="center"/>
    </xf>
    <xf numFmtId="180" fontId="13" fillId="0" borderId="24" xfId="0" applyNumberFormat="1" applyFont="1" applyFill="1" applyBorder="1" applyAlignment="1">
      <alignment horizontal="center" vertical="center"/>
    </xf>
    <xf numFmtId="0" fontId="33" fillId="0" borderId="42" xfId="16" applyFont="1" applyBorder="1" applyAlignment="1">
      <alignment horizontal="center" vertical="center" shrinkToFit="1"/>
      <protection/>
    </xf>
    <xf numFmtId="0" fontId="34" fillId="0" borderId="43" xfId="16" applyFont="1" applyBorder="1" applyAlignment="1">
      <alignment horizontal="center" vertical="center" shrinkToFit="1"/>
      <protection/>
    </xf>
    <xf numFmtId="0" fontId="33" fillId="0" borderId="4" xfId="16" applyFont="1" applyBorder="1" applyAlignment="1">
      <alignment horizontal="center" vertical="center"/>
      <protection/>
    </xf>
    <xf numFmtId="0" fontId="34" fillId="0" borderId="4" xfId="16" applyFont="1" applyBorder="1" applyAlignment="1">
      <alignment horizontal="center" vertical="center"/>
      <protection/>
    </xf>
    <xf numFmtId="0" fontId="4" fillId="0" borderId="39" xfId="0" applyFont="1" applyFill="1" applyBorder="1" applyAlignment="1">
      <alignment vertical="center" wrapText="1"/>
    </xf>
    <xf numFmtId="0" fontId="24" fillId="0" borderId="31" xfId="0" applyFont="1" applyFill="1" applyBorder="1" applyAlignment="1">
      <alignment vertical="center" wrapText="1"/>
    </xf>
    <xf numFmtId="0" fontId="4" fillId="0" borderId="39" xfId="0" applyFont="1" applyBorder="1" applyAlignment="1">
      <alignment vertical="center" wrapText="1"/>
    </xf>
    <xf numFmtId="0" fontId="24" fillId="0" borderId="31" xfId="0" applyFont="1" applyBorder="1" applyAlignment="1">
      <alignment vertical="center" wrapText="1"/>
    </xf>
    <xf numFmtId="0" fontId="4" fillId="0" borderId="44" xfId="0" applyFont="1" applyBorder="1" applyAlignment="1">
      <alignment vertical="center" wrapText="1"/>
    </xf>
    <xf numFmtId="0" fontId="24" fillId="0" borderId="25" xfId="0" applyFont="1" applyBorder="1" applyAlignment="1">
      <alignment vertical="center" wrapText="1"/>
    </xf>
    <xf numFmtId="0" fontId="4" fillId="0" borderId="30" xfId="0" applyFont="1" applyBorder="1" applyAlignment="1">
      <alignment vertical="center" wrapText="1"/>
    </xf>
    <xf numFmtId="0" fontId="24" fillId="0" borderId="32" xfId="0" applyFont="1" applyBorder="1" applyAlignment="1">
      <alignment vertical="center" wrapText="1"/>
    </xf>
  </cellXfs>
  <cellStyles count="10">
    <cellStyle name="Normal" xfId="0"/>
    <cellStyle name="一般_8508_1" xfId="15"/>
    <cellStyle name="一般_說明書"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6</xdr:row>
      <xdr:rowOff>114300</xdr:rowOff>
    </xdr:from>
    <xdr:to>
      <xdr:col>7</xdr:col>
      <xdr:colOff>571500</xdr:colOff>
      <xdr:row>7</xdr:row>
      <xdr:rowOff>142875</xdr:rowOff>
    </xdr:to>
    <xdr:sp>
      <xdr:nvSpPr>
        <xdr:cNvPr id="1" name="文字 1"/>
        <xdr:cNvSpPr txBox="1">
          <a:spLocks noChangeArrowheads="1"/>
        </xdr:cNvSpPr>
      </xdr:nvSpPr>
      <xdr:spPr>
        <a:xfrm>
          <a:off x="5305425" y="2114550"/>
          <a:ext cx="390525" cy="295275"/>
        </a:xfrm>
        <a:prstGeom prst="rect">
          <a:avLst/>
        </a:prstGeom>
        <a:solidFill>
          <a:srgbClr val="FFFFFF"/>
        </a:solidFill>
        <a:ln w="1" cmpd="sng">
          <a:noFill/>
        </a:ln>
      </xdr:spPr>
      <xdr:txBody>
        <a:bodyPr vertOverflow="clip" wrap="square"/>
        <a:p>
          <a:pPr algn="ctr">
            <a:defRPr/>
          </a:pPr>
          <a:r>
            <a:rPr lang="en-US" cap="none" sz="1400" b="0" i="0" u="none" baseline="0"/>
            <a:t>銅</a:t>
          </a:r>
        </a:p>
      </xdr:txBody>
    </xdr:sp>
    <xdr:clientData/>
  </xdr:twoCellAnchor>
  <xdr:twoCellAnchor>
    <xdr:from>
      <xdr:col>8</xdr:col>
      <xdr:colOff>209550</xdr:colOff>
      <xdr:row>6</xdr:row>
      <xdr:rowOff>114300</xdr:rowOff>
    </xdr:from>
    <xdr:to>
      <xdr:col>8</xdr:col>
      <xdr:colOff>600075</xdr:colOff>
      <xdr:row>7</xdr:row>
      <xdr:rowOff>142875</xdr:rowOff>
    </xdr:to>
    <xdr:sp>
      <xdr:nvSpPr>
        <xdr:cNvPr id="2" name="文字 2"/>
        <xdr:cNvSpPr txBox="1">
          <a:spLocks noChangeArrowheads="1"/>
        </xdr:cNvSpPr>
      </xdr:nvSpPr>
      <xdr:spPr>
        <a:xfrm>
          <a:off x="6067425" y="2114550"/>
          <a:ext cx="390525" cy="295275"/>
        </a:xfrm>
        <a:prstGeom prst="rect">
          <a:avLst/>
        </a:prstGeom>
        <a:solidFill>
          <a:srgbClr val="FFFFFF"/>
        </a:solidFill>
        <a:ln w="1" cmpd="sng">
          <a:noFill/>
        </a:ln>
      </xdr:spPr>
      <xdr:txBody>
        <a:bodyPr vertOverflow="clip" wrap="square"/>
        <a:p>
          <a:pPr algn="ctr">
            <a:defRPr/>
          </a:pPr>
          <a:r>
            <a:rPr lang="en-US" cap="none" sz="1400" b="0" i="0" u="none" baseline="0"/>
            <a:t>鋅鎳鋅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257175</xdr:rowOff>
    </xdr:from>
    <xdr:to>
      <xdr:col>2</xdr:col>
      <xdr:colOff>1009650</xdr:colOff>
      <xdr:row>4</xdr:row>
      <xdr:rowOff>200025</xdr:rowOff>
    </xdr:to>
    <xdr:sp>
      <xdr:nvSpPr>
        <xdr:cNvPr id="1" name="文字 1"/>
        <xdr:cNvSpPr txBox="1">
          <a:spLocks noChangeArrowheads="1"/>
        </xdr:cNvSpPr>
      </xdr:nvSpPr>
      <xdr:spPr>
        <a:xfrm>
          <a:off x="1485900" y="1343025"/>
          <a:ext cx="904875" cy="304800"/>
        </a:xfrm>
        <a:prstGeom prst="rect">
          <a:avLst/>
        </a:prstGeom>
        <a:solidFill>
          <a:srgbClr val="FFFFFF"/>
        </a:solidFill>
        <a:ln w="1" cmpd="sng">
          <a:noFill/>
        </a:ln>
      </xdr:spPr>
      <xdr:txBody>
        <a:bodyPr vertOverflow="clip" wrap="square"/>
        <a:p>
          <a:pPr algn="l">
            <a:defRPr/>
          </a:pPr>
          <a:r>
            <a:rPr lang="en-US" cap="none" sz="1600" b="0" i="0" u="none" baseline="0"/>
            <a:t>流 域 別</a:t>
          </a:r>
        </a:p>
      </xdr:txBody>
    </xdr:sp>
    <xdr:clientData/>
  </xdr:twoCellAnchor>
  <xdr:twoCellAnchor>
    <xdr:from>
      <xdr:col>13</xdr:col>
      <xdr:colOff>428625</xdr:colOff>
      <xdr:row>3</xdr:row>
      <xdr:rowOff>238125</xdr:rowOff>
    </xdr:from>
    <xdr:to>
      <xdr:col>14</xdr:col>
      <xdr:colOff>1447800</xdr:colOff>
      <xdr:row>4</xdr:row>
      <xdr:rowOff>190500</xdr:rowOff>
    </xdr:to>
    <xdr:sp>
      <xdr:nvSpPr>
        <xdr:cNvPr id="2" name="文字 2"/>
        <xdr:cNvSpPr txBox="1">
          <a:spLocks noChangeArrowheads="1"/>
        </xdr:cNvSpPr>
      </xdr:nvSpPr>
      <xdr:spPr>
        <a:xfrm>
          <a:off x="12811125" y="1323975"/>
          <a:ext cx="2505075" cy="314325"/>
        </a:xfrm>
        <a:prstGeom prst="rect">
          <a:avLst/>
        </a:prstGeom>
        <a:solidFill>
          <a:srgbClr val="FFFFFF"/>
        </a:solidFill>
        <a:ln w="1" cmpd="sng">
          <a:noFill/>
        </a:ln>
      </xdr:spPr>
      <xdr:txBody>
        <a:bodyPr vertOverflow="clip" wrap="square"/>
        <a:p>
          <a:pPr algn="l">
            <a:defRPr/>
          </a:pPr>
          <a:r>
            <a:rPr lang="en-US" cap="none" sz="1600" b="0" i="0" u="none" baseline="0"/>
            <a:t>監    測    項    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34"/>
  <sheetViews>
    <sheetView showGridLines="0" tabSelected="1" zoomScale="75" zoomScaleNormal="75" workbookViewId="0" topLeftCell="A1">
      <selection activeCell="L30" sqref="L30"/>
    </sheetView>
  </sheetViews>
  <sheetFormatPr defaultColWidth="9.00390625" defaultRowHeight="16.5"/>
  <cols>
    <col min="1" max="1" width="4.25390625" style="85" customWidth="1"/>
    <col min="2" max="2" width="13.375" style="85" customWidth="1"/>
    <col min="3" max="3" width="15.625" style="85" customWidth="1"/>
    <col min="4" max="4" width="13.00390625" style="85" customWidth="1"/>
    <col min="5" max="5" width="6.75390625" style="85" customWidth="1"/>
    <col min="6" max="6" width="8.375" style="85" customWidth="1"/>
    <col min="7" max="7" width="7.375" style="85" customWidth="1"/>
    <col min="8" max="8" width="7.875" style="85" customWidth="1"/>
    <col min="9" max="9" width="11.625" style="85" customWidth="1"/>
    <col min="10" max="14" width="8.25390625" style="85" customWidth="1"/>
    <col min="15" max="17" width="10.25390625" style="85" customWidth="1"/>
    <col min="18" max="18" width="8.75390625" style="85" customWidth="1"/>
    <col min="19" max="19" width="10.50390625" style="85" customWidth="1"/>
    <col min="20" max="20" width="10.25390625" style="85" customWidth="1"/>
    <col min="21" max="21" width="10.375" style="85" customWidth="1"/>
    <col min="22" max="16384" width="4.25390625" style="85" customWidth="1"/>
  </cols>
  <sheetData>
    <row r="1" s="31" customFormat="1" ht="12.75" customHeight="1" thickBot="1"/>
    <row r="2" spans="2:21" s="31" customFormat="1" ht="22.5" customHeight="1" thickBot="1" thickTop="1">
      <c r="B2" s="18" t="s">
        <v>131</v>
      </c>
      <c r="C2" s="77"/>
      <c r="D2" s="77"/>
      <c r="E2" s="77"/>
      <c r="J2" s="78"/>
      <c r="K2" s="78"/>
      <c r="L2" s="78"/>
      <c r="M2" s="78"/>
      <c r="S2" s="20" t="s">
        <v>0</v>
      </c>
      <c r="T2" s="250" t="s">
        <v>277</v>
      </c>
      <c r="U2" s="251"/>
    </row>
    <row r="3" spans="2:21" s="31" customFormat="1" ht="22.5" customHeight="1" thickBot="1" thickTop="1">
      <c r="B3" s="18" t="s">
        <v>132</v>
      </c>
      <c r="C3" s="19" t="s">
        <v>1</v>
      </c>
      <c r="D3" s="79"/>
      <c r="E3" s="79"/>
      <c r="F3" s="80"/>
      <c r="G3" s="80"/>
      <c r="H3" s="80"/>
      <c r="I3" s="80"/>
      <c r="J3" s="81"/>
      <c r="K3" s="81"/>
      <c r="L3" s="81"/>
      <c r="M3" s="81"/>
      <c r="N3" s="80"/>
      <c r="O3" s="80"/>
      <c r="P3" s="80"/>
      <c r="Q3" s="80"/>
      <c r="R3" s="80"/>
      <c r="S3" s="20" t="s">
        <v>133</v>
      </c>
      <c r="T3" s="82" t="s">
        <v>37</v>
      </c>
      <c r="U3" s="82"/>
    </row>
    <row r="4" spans="2:21" ht="39.75" customHeight="1" thickTop="1">
      <c r="B4" s="83" t="s">
        <v>278</v>
      </c>
      <c r="C4" s="84"/>
      <c r="D4" s="84"/>
      <c r="E4" s="84"/>
      <c r="F4" s="84"/>
      <c r="G4" s="84"/>
      <c r="H4" s="84"/>
      <c r="I4" s="84"/>
      <c r="J4" s="84"/>
      <c r="K4" s="84"/>
      <c r="L4" s="84"/>
      <c r="M4" s="84"/>
      <c r="N4" s="84"/>
      <c r="O4" s="84"/>
      <c r="P4" s="84"/>
      <c r="Q4" s="84"/>
      <c r="R4" s="84"/>
      <c r="S4" s="84"/>
      <c r="T4" s="84"/>
      <c r="U4" s="84"/>
    </row>
    <row r="5" spans="2:21" ht="21" customHeight="1" thickBot="1">
      <c r="B5" s="22" t="s">
        <v>283</v>
      </c>
      <c r="C5" s="86"/>
      <c r="D5" s="86"/>
      <c r="E5" s="86"/>
      <c r="F5" s="86"/>
      <c r="G5" s="86"/>
      <c r="H5" s="86"/>
      <c r="I5" s="86"/>
      <c r="J5" s="86"/>
      <c r="K5" s="86"/>
      <c r="L5" s="86"/>
      <c r="M5" s="86"/>
      <c r="N5" s="86"/>
      <c r="O5" s="86"/>
      <c r="P5" s="86"/>
      <c r="Q5" s="86"/>
      <c r="R5" s="86"/>
      <c r="S5" s="86"/>
      <c r="T5" s="86"/>
      <c r="U5" s="86"/>
    </row>
    <row r="6" spans="2:21" s="31" customFormat="1" ht="17.25" customHeight="1" thickTop="1">
      <c r="B6" s="87"/>
      <c r="C6" s="88"/>
      <c r="D6" s="89"/>
      <c r="E6" s="89"/>
      <c r="F6" s="89"/>
      <c r="G6" s="89"/>
      <c r="H6" s="89"/>
      <c r="I6" s="89"/>
      <c r="J6" s="1" t="s">
        <v>2</v>
      </c>
      <c r="K6" s="90"/>
      <c r="L6" s="91"/>
      <c r="M6" s="91"/>
      <c r="N6" s="91"/>
      <c r="O6" s="91"/>
      <c r="P6" s="91"/>
      <c r="Q6" s="91"/>
      <c r="R6" s="91"/>
      <c r="S6" s="91"/>
      <c r="T6" s="91"/>
      <c r="U6" s="92"/>
    </row>
    <row r="7" spans="2:21" s="99" customFormat="1" ht="17.25" customHeight="1">
      <c r="B7" s="93"/>
      <c r="C7" s="94"/>
      <c r="D7" s="94"/>
      <c r="E7" s="2" t="s">
        <v>130</v>
      </c>
      <c r="F7" s="3" t="s">
        <v>3</v>
      </c>
      <c r="G7" s="3" t="s">
        <v>3</v>
      </c>
      <c r="H7" s="93"/>
      <c r="I7" s="93"/>
      <c r="J7" s="95"/>
      <c r="K7" s="93"/>
      <c r="L7" s="93"/>
      <c r="M7" s="93"/>
      <c r="N7" s="93"/>
      <c r="O7" s="3" t="s">
        <v>134</v>
      </c>
      <c r="P7" s="3" t="s">
        <v>135</v>
      </c>
      <c r="Q7" s="3" t="s">
        <v>136</v>
      </c>
      <c r="R7" s="96"/>
      <c r="S7" s="97"/>
      <c r="T7" s="97"/>
      <c r="U7" s="98"/>
    </row>
    <row r="8" spans="2:21" s="102" customFormat="1" ht="17.25" customHeight="1">
      <c r="B8" s="100" t="s">
        <v>137</v>
      </c>
      <c r="C8" s="10" t="s">
        <v>138</v>
      </c>
      <c r="D8" s="10" t="s">
        <v>4</v>
      </c>
      <c r="E8" s="101"/>
      <c r="F8" s="101"/>
      <c r="G8" s="101"/>
      <c r="H8" s="9" t="s">
        <v>270</v>
      </c>
      <c r="I8" s="9" t="s">
        <v>5</v>
      </c>
      <c r="J8" s="10" t="s">
        <v>139</v>
      </c>
      <c r="K8" s="101" t="s">
        <v>140</v>
      </c>
      <c r="L8" s="10" t="s">
        <v>6</v>
      </c>
      <c r="M8" s="10" t="s">
        <v>141</v>
      </c>
      <c r="N8" s="10" t="s">
        <v>142</v>
      </c>
      <c r="O8" s="9" t="s">
        <v>7</v>
      </c>
      <c r="P8" s="10" t="s">
        <v>7</v>
      </c>
      <c r="Q8" s="10" t="s">
        <v>143</v>
      </c>
      <c r="R8" s="16" t="s">
        <v>8</v>
      </c>
      <c r="S8" s="4" t="s">
        <v>9</v>
      </c>
      <c r="T8" s="4" t="s">
        <v>10</v>
      </c>
      <c r="U8" s="43" t="s">
        <v>11</v>
      </c>
    </row>
    <row r="9" spans="2:21" s="109" customFormat="1" ht="17.25" customHeight="1">
      <c r="B9" s="103"/>
      <c r="C9" s="103"/>
      <c r="D9" s="103"/>
      <c r="E9" s="4" t="s">
        <v>125</v>
      </c>
      <c r="F9" s="5" t="s">
        <v>12</v>
      </c>
      <c r="G9" s="5" t="s">
        <v>13</v>
      </c>
      <c r="H9" s="104"/>
      <c r="I9" s="104"/>
      <c r="J9" s="104"/>
      <c r="K9" s="103"/>
      <c r="L9" s="103"/>
      <c r="M9" s="103"/>
      <c r="N9" s="104"/>
      <c r="O9" s="105" t="s">
        <v>144</v>
      </c>
      <c r="P9" s="103"/>
      <c r="Q9" s="104"/>
      <c r="R9" s="106"/>
      <c r="S9" s="107"/>
      <c r="T9" s="107"/>
      <c r="U9" s="108"/>
    </row>
    <row r="10" spans="2:21" s="99" customFormat="1" ht="19.5" customHeight="1" thickBot="1">
      <c r="B10" s="110"/>
      <c r="C10" s="110"/>
      <c r="D10" s="110"/>
      <c r="E10" s="110"/>
      <c r="F10" s="110"/>
      <c r="G10" s="110"/>
      <c r="H10" s="23" t="s">
        <v>14</v>
      </c>
      <c r="I10" s="111" t="s">
        <v>15</v>
      </c>
      <c r="J10" s="23" t="s">
        <v>14</v>
      </c>
      <c r="K10" s="110"/>
      <c r="L10" s="111" t="s">
        <v>16</v>
      </c>
      <c r="M10" s="111" t="s">
        <v>16</v>
      </c>
      <c r="N10" s="111" t="s">
        <v>16</v>
      </c>
      <c r="O10" s="111" t="s">
        <v>16</v>
      </c>
      <c r="P10" s="111" t="s">
        <v>16</v>
      </c>
      <c r="Q10" s="111" t="s">
        <v>16</v>
      </c>
      <c r="R10" s="112" t="s">
        <v>145</v>
      </c>
      <c r="S10" s="113"/>
      <c r="T10" s="113"/>
      <c r="U10" s="113"/>
    </row>
    <row r="11" spans="2:21" s="31" customFormat="1" ht="24.75" customHeight="1" thickTop="1">
      <c r="B11" s="39" t="s">
        <v>38</v>
      </c>
      <c r="C11" s="33" t="s">
        <v>95</v>
      </c>
      <c r="D11" s="34">
        <v>1298</v>
      </c>
      <c r="E11" s="34" t="str">
        <f>'水體分類'!J29</f>
        <v>丙</v>
      </c>
      <c r="F11" s="44">
        <v>40885</v>
      </c>
      <c r="G11" s="45">
        <v>0.5034722222222222</v>
      </c>
      <c r="H11" s="44" t="s">
        <v>269</v>
      </c>
      <c r="I11" s="57"/>
      <c r="J11" s="49">
        <v>22.5</v>
      </c>
      <c r="K11" s="57">
        <v>7.32</v>
      </c>
      <c r="L11" s="244">
        <v>5.45</v>
      </c>
      <c r="M11" s="224" t="s">
        <v>269</v>
      </c>
      <c r="N11" s="238">
        <v>0.16279770000000002</v>
      </c>
      <c r="O11" s="57">
        <v>2.82</v>
      </c>
      <c r="P11" s="230">
        <v>9.523200000000008</v>
      </c>
      <c r="Q11" s="57">
        <v>11.999999999998678</v>
      </c>
      <c r="R11" s="231" t="s">
        <v>101</v>
      </c>
      <c r="S11" s="231" t="s">
        <v>101</v>
      </c>
      <c r="T11" s="231" t="s">
        <v>101</v>
      </c>
      <c r="U11" s="115" t="s">
        <v>101</v>
      </c>
    </row>
    <row r="12" spans="2:21" s="31" customFormat="1" ht="24.75" customHeight="1">
      <c r="B12" s="32" t="s">
        <v>38</v>
      </c>
      <c r="C12" s="33" t="s">
        <v>46</v>
      </c>
      <c r="D12" s="34">
        <v>1429</v>
      </c>
      <c r="E12" s="34" t="str">
        <f>'水體分類'!J30</f>
        <v>丁</v>
      </c>
      <c r="F12" s="44">
        <v>40885</v>
      </c>
      <c r="G12" s="45">
        <v>0.51875</v>
      </c>
      <c r="H12" s="44" t="s">
        <v>269</v>
      </c>
      <c r="I12" s="57"/>
      <c r="J12" s="49">
        <v>22.8</v>
      </c>
      <c r="K12" s="57">
        <v>7.3</v>
      </c>
      <c r="L12" s="244">
        <v>5.03</v>
      </c>
      <c r="M12" s="224" t="s">
        <v>269</v>
      </c>
      <c r="N12" s="238">
        <v>0.372771</v>
      </c>
      <c r="O12" s="57">
        <v>4.27</v>
      </c>
      <c r="P12" s="230">
        <v>15.872000000000014</v>
      </c>
      <c r="Q12" s="57">
        <v>11.000000000001009</v>
      </c>
      <c r="R12" s="231" t="s">
        <v>101</v>
      </c>
      <c r="S12" s="231" t="s">
        <v>101</v>
      </c>
      <c r="T12" s="231" t="s">
        <v>101</v>
      </c>
      <c r="U12" s="115" t="s">
        <v>101</v>
      </c>
    </row>
    <row r="13" spans="2:21" s="31" customFormat="1" ht="24.75" customHeight="1">
      <c r="B13" s="32" t="s">
        <v>38</v>
      </c>
      <c r="C13" s="33" t="s">
        <v>47</v>
      </c>
      <c r="D13" s="34">
        <v>1434</v>
      </c>
      <c r="E13" s="34" t="str">
        <f>'水體分類'!J31</f>
        <v>丁</v>
      </c>
      <c r="F13" s="44">
        <v>40885</v>
      </c>
      <c r="G13" s="45">
        <v>0.5583333333333333</v>
      </c>
      <c r="H13" s="44" t="s">
        <v>269</v>
      </c>
      <c r="I13" s="57"/>
      <c r="J13" s="49">
        <v>23.2</v>
      </c>
      <c r="K13" s="57">
        <v>7.28</v>
      </c>
      <c r="L13" s="244">
        <v>4.39</v>
      </c>
      <c r="M13" s="224" t="s">
        <v>269</v>
      </c>
      <c r="N13" s="238">
        <v>0.3092907</v>
      </c>
      <c r="O13" s="57">
        <v>4.31</v>
      </c>
      <c r="P13" s="230">
        <v>17.459200000000013</v>
      </c>
      <c r="Q13" s="57">
        <v>19.000000000000128</v>
      </c>
      <c r="R13" s="231" t="s">
        <v>101</v>
      </c>
      <c r="S13" s="231" t="s">
        <v>101</v>
      </c>
      <c r="T13" s="231" t="s">
        <v>101</v>
      </c>
      <c r="U13" s="115" t="s">
        <v>101</v>
      </c>
    </row>
    <row r="14" spans="2:21" s="31" customFormat="1" ht="24.75" customHeight="1">
      <c r="B14" s="32" t="s">
        <v>38</v>
      </c>
      <c r="C14" s="33" t="s">
        <v>110</v>
      </c>
      <c r="D14" s="34" t="s">
        <v>101</v>
      </c>
      <c r="E14" s="34" t="str">
        <f>'水體分類'!J32</f>
        <v>丁</v>
      </c>
      <c r="F14" s="44">
        <v>40885</v>
      </c>
      <c r="G14" s="190">
        <v>0.5270833333333333</v>
      </c>
      <c r="H14" s="44" t="s">
        <v>269</v>
      </c>
      <c r="I14" s="57"/>
      <c r="J14" s="49">
        <v>23.1</v>
      </c>
      <c r="K14" s="57">
        <v>7.31</v>
      </c>
      <c r="L14" s="244">
        <v>5.55</v>
      </c>
      <c r="M14" s="224" t="s">
        <v>269</v>
      </c>
      <c r="N14" s="238">
        <v>0.39067569999999996</v>
      </c>
      <c r="O14" s="57">
        <v>4.82</v>
      </c>
      <c r="P14" s="230">
        <v>19.84</v>
      </c>
      <c r="Q14" s="57">
        <v>9.999999999998899</v>
      </c>
      <c r="R14" s="231" t="s">
        <v>101</v>
      </c>
      <c r="S14" s="231" t="s">
        <v>101</v>
      </c>
      <c r="T14" s="231" t="s">
        <v>101</v>
      </c>
      <c r="U14" s="115" t="s">
        <v>101</v>
      </c>
    </row>
    <row r="15" spans="2:21" s="31" customFormat="1" ht="24.75" customHeight="1">
      <c r="B15" s="32" t="s">
        <v>39</v>
      </c>
      <c r="C15" s="33" t="s">
        <v>111</v>
      </c>
      <c r="D15" s="34">
        <v>1426</v>
      </c>
      <c r="E15" s="34" t="str">
        <f>'水體分類'!J33</f>
        <v>丁</v>
      </c>
      <c r="F15" s="44">
        <v>40885</v>
      </c>
      <c r="G15" s="45">
        <v>0.37847222222222227</v>
      </c>
      <c r="H15" s="44" t="s">
        <v>269</v>
      </c>
      <c r="I15" s="57"/>
      <c r="J15" s="49">
        <v>21.5</v>
      </c>
      <c r="K15" s="57">
        <v>7.08</v>
      </c>
      <c r="L15" s="244">
        <v>6.11</v>
      </c>
      <c r="M15" s="224" t="s">
        <v>269</v>
      </c>
      <c r="N15" s="238">
        <v>0.4329959</v>
      </c>
      <c r="O15" s="57">
        <v>3</v>
      </c>
      <c r="P15" s="230">
        <v>10.31679999999999</v>
      </c>
      <c r="Q15" s="57">
        <v>15.000000000000568</v>
      </c>
      <c r="R15" s="231" t="s">
        <v>101</v>
      </c>
      <c r="S15" s="231" t="s">
        <v>101</v>
      </c>
      <c r="T15" s="231" t="s">
        <v>101</v>
      </c>
      <c r="U15" s="115" t="s">
        <v>101</v>
      </c>
    </row>
    <row r="16" spans="2:21" s="31" customFormat="1" ht="24.75" customHeight="1">
      <c r="B16" s="32" t="s">
        <v>39</v>
      </c>
      <c r="C16" s="33" t="s">
        <v>215</v>
      </c>
      <c r="D16" s="34">
        <v>1427</v>
      </c>
      <c r="E16" s="34" t="str">
        <f>'水體分類'!J34</f>
        <v>丁</v>
      </c>
      <c r="F16" s="44">
        <v>40885</v>
      </c>
      <c r="G16" s="45">
        <v>0.40277777777777773</v>
      </c>
      <c r="H16" s="44" t="s">
        <v>269</v>
      </c>
      <c r="I16" s="57"/>
      <c r="J16" s="49">
        <v>21.6</v>
      </c>
      <c r="K16" s="57">
        <v>6.92</v>
      </c>
      <c r="L16" s="244">
        <v>5.91</v>
      </c>
      <c r="M16" s="224" t="s">
        <v>269</v>
      </c>
      <c r="N16" s="238">
        <v>1.4976224999999999</v>
      </c>
      <c r="O16" s="57">
        <v>3.56</v>
      </c>
      <c r="P16" s="230">
        <v>13.491199999999996</v>
      </c>
      <c r="Q16" s="57">
        <v>57.99999999999805</v>
      </c>
      <c r="R16" s="231" t="s">
        <v>101</v>
      </c>
      <c r="S16" s="231" t="s">
        <v>101</v>
      </c>
      <c r="T16" s="231" t="s">
        <v>101</v>
      </c>
      <c r="U16" s="115" t="s">
        <v>101</v>
      </c>
    </row>
    <row r="17" spans="2:21" s="31" customFormat="1" ht="24.75" customHeight="1">
      <c r="B17" s="32" t="s">
        <v>39</v>
      </c>
      <c r="C17" s="33" t="s">
        <v>48</v>
      </c>
      <c r="D17" s="34">
        <v>1430</v>
      </c>
      <c r="E17" s="34" t="str">
        <f>'水體分類'!J35</f>
        <v>丁</v>
      </c>
      <c r="F17" s="44">
        <v>40885</v>
      </c>
      <c r="G17" s="45">
        <v>0.4354166666666666</v>
      </c>
      <c r="H17" s="44" t="s">
        <v>269</v>
      </c>
      <c r="I17" s="57"/>
      <c r="J17" s="49">
        <v>23.1</v>
      </c>
      <c r="K17" s="57">
        <v>7.27</v>
      </c>
      <c r="L17" s="244">
        <v>6.53</v>
      </c>
      <c r="M17" s="224" t="s">
        <v>269</v>
      </c>
      <c r="N17" s="238">
        <v>0.273509</v>
      </c>
      <c r="O17" s="57">
        <v>2.19</v>
      </c>
      <c r="P17" s="230">
        <v>7.936000000000007</v>
      </c>
      <c r="Q17" s="57">
        <v>18.000000000000238</v>
      </c>
      <c r="R17" s="231" t="s">
        <v>101</v>
      </c>
      <c r="S17" s="231" t="s">
        <v>101</v>
      </c>
      <c r="T17" s="231" t="s">
        <v>101</v>
      </c>
      <c r="U17" s="115" t="s">
        <v>101</v>
      </c>
    </row>
    <row r="18" spans="2:21" s="31" customFormat="1" ht="24.75" customHeight="1">
      <c r="B18" s="32" t="s">
        <v>40</v>
      </c>
      <c r="C18" s="33" t="s">
        <v>255</v>
      </c>
      <c r="D18" s="34">
        <v>1431</v>
      </c>
      <c r="E18" s="34" t="str">
        <f>'水體分類'!J36</f>
        <v>－</v>
      </c>
      <c r="F18" s="44">
        <v>40885</v>
      </c>
      <c r="G18" s="45">
        <v>0.5375</v>
      </c>
      <c r="H18" s="44" t="s">
        <v>101</v>
      </c>
      <c r="I18" s="57"/>
      <c r="J18" s="212">
        <v>22.6</v>
      </c>
      <c r="K18" s="57">
        <v>7.22</v>
      </c>
      <c r="L18" s="244">
        <v>1.2</v>
      </c>
      <c r="M18" s="44" t="s">
        <v>101</v>
      </c>
      <c r="N18" s="44" t="s">
        <v>101</v>
      </c>
      <c r="O18" s="57">
        <v>50.7</v>
      </c>
      <c r="P18" s="44" t="s">
        <v>269</v>
      </c>
      <c r="Q18" s="57">
        <v>35.99999999999825</v>
      </c>
      <c r="R18" s="44" t="s">
        <v>101</v>
      </c>
      <c r="S18" s="44" t="s">
        <v>101</v>
      </c>
      <c r="T18" s="44" t="s">
        <v>101</v>
      </c>
      <c r="U18" s="115" t="s">
        <v>101</v>
      </c>
    </row>
    <row r="19" spans="2:21" s="31" customFormat="1" ht="24.75" customHeight="1">
      <c r="B19" s="32" t="s">
        <v>40</v>
      </c>
      <c r="C19" s="33" t="s">
        <v>50</v>
      </c>
      <c r="D19" s="34">
        <v>1432</v>
      </c>
      <c r="E19" s="34" t="str">
        <f>'水體分類'!J37</f>
        <v>－</v>
      </c>
      <c r="F19" s="44">
        <v>40885</v>
      </c>
      <c r="G19" s="45">
        <v>0.5430555555555555</v>
      </c>
      <c r="H19" s="44" t="s">
        <v>101</v>
      </c>
      <c r="I19" s="57"/>
      <c r="J19" s="212">
        <v>22.9</v>
      </c>
      <c r="K19" s="57">
        <v>7.16</v>
      </c>
      <c r="L19" s="244">
        <v>1.15</v>
      </c>
      <c r="M19" s="44" t="s">
        <v>101</v>
      </c>
      <c r="N19" s="44" t="s">
        <v>101</v>
      </c>
      <c r="O19" s="57">
        <v>11.2</v>
      </c>
      <c r="P19" s="44" t="s">
        <v>269</v>
      </c>
      <c r="Q19" s="57">
        <v>20</v>
      </c>
      <c r="R19" s="44" t="s">
        <v>101</v>
      </c>
      <c r="S19" s="44" t="s">
        <v>101</v>
      </c>
      <c r="T19" s="44" t="s">
        <v>101</v>
      </c>
      <c r="U19" s="115" t="s">
        <v>101</v>
      </c>
    </row>
    <row r="20" spans="2:21" s="31" customFormat="1" ht="24.75" customHeight="1">
      <c r="B20" s="32" t="s">
        <v>40</v>
      </c>
      <c r="C20" s="33" t="s">
        <v>51</v>
      </c>
      <c r="D20" s="34">
        <v>1433</v>
      </c>
      <c r="E20" s="34" t="str">
        <f>'水體分類'!J38</f>
        <v>－</v>
      </c>
      <c r="F20" s="44">
        <v>40885</v>
      </c>
      <c r="G20" s="45">
        <v>0.5520833333333334</v>
      </c>
      <c r="H20" s="44" t="s">
        <v>101</v>
      </c>
      <c r="I20" s="57"/>
      <c r="J20" s="212">
        <v>22.9</v>
      </c>
      <c r="K20" s="57">
        <v>7.25</v>
      </c>
      <c r="L20" s="244">
        <v>1.12</v>
      </c>
      <c r="M20" s="44" t="s">
        <v>101</v>
      </c>
      <c r="N20" s="44" t="s">
        <v>101</v>
      </c>
      <c r="O20" s="57">
        <v>31.86</v>
      </c>
      <c r="P20" s="44" t="s">
        <v>269</v>
      </c>
      <c r="Q20" s="57">
        <v>19.000000000000128</v>
      </c>
      <c r="R20" s="44" t="s">
        <v>101</v>
      </c>
      <c r="S20" s="44" t="s">
        <v>101</v>
      </c>
      <c r="T20" s="44" t="s">
        <v>101</v>
      </c>
      <c r="U20" s="115" t="s">
        <v>101</v>
      </c>
    </row>
    <row r="21" spans="2:21" s="31" customFormat="1" ht="24.75" customHeight="1">
      <c r="B21" s="32" t="s">
        <v>41</v>
      </c>
      <c r="C21" s="33" t="s">
        <v>52</v>
      </c>
      <c r="D21" s="34">
        <v>1422</v>
      </c>
      <c r="E21" s="34" t="str">
        <f>'水體分類'!J39</f>
        <v>－</v>
      </c>
      <c r="F21" s="44">
        <v>40885</v>
      </c>
      <c r="G21" s="45">
        <v>0.49652777777777773</v>
      </c>
      <c r="H21" s="44" t="s">
        <v>101</v>
      </c>
      <c r="I21" s="57"/>
      <c r="J21" s="212">
        <v>22.7</v>
      </c>
      <c r="K21" s="57">
        <v>7.47</v>
      </c>
      <c r="L21" s="244">
        <v>1.1</v>
      </c>
      <c r="M21" s="44" t="s">
        <v>101</v>
      </c>
      <c r="N21" s="44" t="s">
        <v>101</v>
      </c>
      <c r="O21" s="57">
        <v>26.5</v>
      </c>
      <c r="P21" s="44" t="s">
        <v>269</v>
      </c>
      <c r="Q21" s="57">
        <v>21.999999999999797</v>
      </c>
      <c r="R21" s="44" t="s">
        <v>101</v>
      </c>
      <c r="S21" s="44" t="s">
        <v>101</v>
      </c>
      <c r="T21" s="44" t="s">
        <v>101</v>
      </c>
      <c r="U21" s="115" t="s">
        <v>101</v>
      </c>
    </row>
    <row r="22" spans="2:21" s="31" customFormat="1" ht="24.75" customHeight="1">
      <c r="B22" s="32" t="s">
        <v>41</v>
      </c>
      <c r="C22" s="33" t="s">
        <v>53</v>
      </c>
      <c r="D22" s="34">
        <v>1425</v>
      </c>
      <c r="E22" s="34" t="str">
        <f>'水體分類'!J40</f>
        <v>－</v>
      </c>
      <c r="F22" s="44">
        <v>40885</v>
      </c>
      <c r="G22" s="45">
        <v>0.6375</v>
      </c>
      <c r="H22" s="44" t="s">
        <v>101</v>
      </c>
      <c r="I22" s="57"/>
      <c r="J22" s="212">
        <v>22.8</v>
      </c>
      <c r="K22" s="57">
        <v>7.38</v>
      </c>
      <c r="L22" s="244">
        <v>1.41</v>
      </c>
      <c r="M22" s="44" t="s">
        <v>101</v>
      </c>
      <c r="N22" s="44" t="s">
        <v>101</v>
      </c>
      <c r="O22" s="57">
        <v>23.7</v>
      </c>
      <c r="P22" s="44" t="s">
        <v>269</v>
      </c>
      <c r="Q22" s="57">
        <v>16.999999999998128</v>
      </c>
      <c r="R22" s="44" t="s">
        <v>101</v>
      </c>
      <c r="S22" s="44" t="s">
        <v>101</v>
      </c>
      <c r="T22" s="44" t="s">
        <v>101</v>
      </c>
      <c r="U22" s="115" t="s">
        <v>101</v>
      </c>
    </row>
    <row r="23" spans="2:21" s="31" customFormat="1" ht="24.75" customHeight="1">
      <c r="B23" s="32" t="s">
        <v>41</v>
      </c>
      <c r="C23" s="33" t="s">
        <v>54</v>
      </c>
      <c r="D23" s="34">
        <v>1431</v>
      </c>
      <c r="E23" s="34" t="str">
        <f>'水體分類'!J41</f>
        <v>丁</v>
      </c>
      <c r="F23" s="44">
        <v>40885</v>
      </c>
      <c r="G23" s="45">
        <v>0.6576388888888889</v>
      </c>
      <c r="H23" s="44" t="s">
        <v>101</v>
      </c>
      <c r="I23" s="57"/>
      <c r="J23" s="212">
        <v>22.9</v>
      </c>
      <c r="K23" s="57">
        <v>7.24</v>
      </c>
      <c r="L23" s="244">
        <v>3.38</v>
      </c>
      <c r="M23" s="44" t="s">
        <v>101</v>
      </c>
      <c r="N23" s="44" t="s">
        <v>101</v>
      </c>
      <c r="O23" s="57">
        <v>8.82</v>
      </c>
      <c r="P23" s="44" t="s">
        <v>269</v>
      </c>
      <c r="Q23" s="57">
        <v>11.000000000001009</v>
      </c>
      <c r="R23" s="44" t="s">
        <v>101</v>
      </c>
      <c r="S23" s="44" t="s">
        <v>101</v>
      </c>
      <c r="T23" s="44" t="s">
        <v>101</v>
      </c>
      <c r="U23" s="115" t="s">
        <v>101</v>
      </c>
    </row>
    <row r="24" spans="2:21" s="31" customFormat="1" ht="24.75" customHeight="1">
      <c r="B24" s="32" t="s">
        <v>42</v>
      </c>
      <c r="C24" s="33" t="s">
        <v>112</v>
      </c>
      <c r="D24" s="34">
        <v>1423</v>
      </c>
      <c r="E24" s="34" t="str">
        <f>'水體分類'!J42</f>
        <v>戊</v>
      </c>
      <c r="F24" s="44">
        <v>40885</v>
      </c>
      <c r="G24" s="45">
        <v>0.48819444444444443</v>
      </c>
      <c r="H24" s="44" t="s">
        <v>101</v>
      </c>
      <c r="I24" s="57"/>
      <c r="J24" s="212">
        <v>22.7</v>
      </c>
      <c r="K24" s="57">
        <v>7.37</v>
      </c>
      <c r="L24" s="244">
        <v>2.41</v>
      </c>
      <c r="M24" s="44" t="s">
        <v>101</v>
      </c>
      <c r="N24" s="44" t="s">
        <v>101</v>
      </c>
      <c r="O24" s="57">
        <v>43.7</v>
      </c>
      <c r="P24" s="44" t="s">
        <v>269</v>
      </c>
      <c r="Q24" s="57">
        <v>20.999999999999908</v>
      </c>
      <c r="R24" s="44" t="s">
        <v>101</v>
      </c>
      <c r="S24" s="44" t="s">
        <v>101</v>
      </c>
      <c r="T24" s="44" t="s">
        <v>101</v>
      </c>
      <c r="U24" s="115" t="s">
        <v>101</v>
      </c>
    </row>
    <row r="25" spans="2:21" s="31" customFormat="1" ht="24.75" customHeight="1">
      <c r="B25" s="32" t="s">
        <v>42</v>
      </c>
      <c r="C25" s="33" t="s">
        <v>113</v>
      </c>
      <c r="D25" s="34">
        <v>1424</v>
      </c>
      <c r="E25" s="34" t="str">
        <f>'水體分類'!J43</f>
        <v>－</v>
      </c>
      <c r="F25" s="44">
        <v>40885</v>
      </c>
      <c r="G25" s="45">
        <v>0.6305555555555555</v>
      </c>
      <c r="H25" s="44" t="s">
        <v>101</v>
      </c>
      <c r="I25" s="57"/>
      <c r="J25" s="212">
        <v>22.9</v>
      </c>
      <c r="K25" s="57">
        <v>7.29</v>
      </c>
      <c r="L25" s="244">
        <v>1.22</v>
      </c>
      <c r="M25" s="44" t="s">
        <v>101</v>
      </c>
      <c r="N25" s="44" t="s">
        <v>101</v>
      </c>
      <c r="O25" s="57">
        <v>23.7</v>
      </c>
      <c r="P25" s="44" t="s">
        <v>269</v>
      </c>
      <c r="Q25" s="57">
        <v>17.000000000000348</v>
      </c>
      <c r="R25" s="44" t="s">
        <v>101</v>
      </c>
      <c r="S25" s="44" t="s">
        <v>101</v>
      </c>
      <c r="T25" s="44" t="s">
        <v>101</v>
      </c>
      <c r="U25" s="115" t="s">
        <v>101</v>
      </c>
    </row>
    <row r="26" spans="2:21" s="31" customFormat="1" ht="24.75" customHeight="1">
      <c r="B26" s="32" t="s">
        <v>42</v>
      </c>
      <c r="C26" s="33" t="s">
        <v>114</v>
      </c>
      <c r="D26" s="34">
        <v>1428</v>
      </c>
      <c r="E26" s="34" t="str">
        <f>'水體分類'!J44</f>
        <v>丁</v>
      </c>
      <c r="F26" s="44">
        <v>40885</v>
      </c>
      <c r="G26" s="45">
        <v>0.6493055555555556</v>
      </c>
      <c r="H26" s="44" t="s">
        <v>101</v>
      </c>
      <c r="I26" s="57"/>
      <c r="J26" s="212">
        <v>22.7</v>
      </c>
      <c r="K26" s="57">
        <v>7.14</v>
      </c>
      <c r="L26" s="244">
        <v>3.71</v>
      </c>
      <c r="M26" s="44" t="s">
        <v>101</v>
      </c>
      <c r="N26" s="44" t="s">
        <v>101</v>
      </c>
      <c r="O26" s="57">
        <v>6</v>
      </c>
      <c r="P26" s="44" t="s">
        <v>269</v>
      </c>
      <c r="Q26" s="57">
        <v>9.00000000000123</v>
      </c>
      <c r="R26" s="44" t="s">
        <v>101</v>
      </c>
      <c r="S26" s="44" t="s">
        <v>101</v>
      </c>
      <c r="T26" s="44" t="s">
        <v>101</v>
      </c>
      <c r="U26" s="115" t="s">
        <v>101</v>
      </c>
    </row>
    <row r="27" spans="2:21" s="31" customFormat="1" ht="24.75" customHeight="1">
      <c r="B27" s="32" t="s">
        <v>43</v>
      </c>
      <c r="C27" s="33" t="s">
        <v>115</v>
      </c>
      <c r="D27" s="34">
        <v>1421</v>
      </c>
      <c r="E27" s="34" t="str">
        <f>'水體分類'!J45</f>
        <v>丁</v>
      </c>
      <c r="F27" s="44">
        <v>40885</v>
      </c>
      <c r="G27" s="45">
        <v>0.48055555555555557</v>
      </c>
      <c r="H27" s="44" t="s">
        <v>101</v>
      </c>
      <c r="I27" s="57"/>
      <c r="J27" s="212">
        <v>21.9</v>
      </c>
      <c r="K27" s="57">
        <v>7.37</v>
      </c>
      <c r="L27" s="244">
        <v>5.41</v>
      </c>
      <c r="M27" s="44" t="s">
        <v>101</v>
      </c>
      <c r="N27" s="44" t="s">
        <v>101</v>
      </c>
      <c r="O27" s="57">
        <v>7.7</v>
      </c>
      <c r="P27" s="44" t="s">
        <v>269</v>
      </c>
      <c r="Q27" s="57">
        <v>26.000000000001577</v>
      </c>
      <c r="R27" s="44" t="s">
        <v>101</v>
      </c>
      <c r="S27" s="44" t="s">
        <v>101</v>
      </c>
      <c r="T27" s="44" t="s">
        <v>101</v>
      </c>
      <c r="U27" s="115" t="s">
        <v>101</v>
      </c>
    </row>
    <row r="28" spans="2:21" s="31" customFormat="1" ht="24.75" customHeight="1">
      <c r="B28" s="32" t="s">
        <v>43</v>
      </c>
      <c r="C28" s="33" t="s">
        <v>116</v>
      </c>
      <c r="D28" s="34">
        <v>1435</v>
      </c>
      <c r="E28" s="34" t="str">
        <f>'水體分類'!J46</f>
        <v>丁</v>
      </c>
      <c r="F28" s="44">
        <v>40885</v>
      </c>
      <c r="G28" s="45">
        <v>0.6222222222222222</v>
      </c>
      <c r="H28" s="44" t="s">
        <v>101</v>
      </c>
      <c r="I28" s="57"/>
      <c r="J28" s="212">
        <v>23.2</v>
      </c>
      <c r="K28" s="57">
        <v>7.27</v>
      </c>
      <c r="L28" s="244">
        <v>3.99</v>
      </c>
      <c r="M28" s="44" t="s">
        <v>101</v>
      </c>
      <c r="N28" s="44" t="s">
        <v>101</v>
      </c>
      <c r="O28" s="57">
        <v>16.2</v>
      </c>
      <c r="P28" s="44" t="s">
        <v>269</v>
      </c>
      <c r="Q28" s="57">
        <v>28.000000000001357</v>
      </c>
      <c r="R28" s="44" t="s">
        <v>101</v>
      </c>
      <c r="S28" s="44" t="s">
        <v>101</v>
      </c>
      <c r="T28" s="44" t="s">
        <v>101</v>
      </c>
      <c r="U28" s="115" t="s">
        <v>101</v>
      </c>
    </row>
    <row r="29" spans="2:21" s="31" customFormat="1" ht="24.75" customHeight="1">
      <c r="B29" s="50" t="s">
        <v>43</v>
      </c>
      <c r="C29" s="51" t="s">
        <v>90</v>
      </c>
      <c r="D29" s="52">
        <v>1420</v>
      </c>
      <c r="E29" s="34" t="str">
        <f>'水體分類'!J47</f>
        <v>丁</v>
      </c>
      <c r="F29" s="44">
        <v>40885</v>
      </c>
      <c r="G29" s="45">
        <v>0.6645833333333333</v>
      </c>
      <c r="H29" s="116" t="s">
        <v>101</v>
      </c>
      <c r="I29" s="220"/>
      <c r="J29" s="213">
        <v>22.7</v>
      </c>
      <c r="K29" s="220">
        <v>7.31</v>
      </c>
      <c r="L29" s="245">
        <v>4.98</v>
      </c>
      <c r="M29" s="116" t="s">
        <v>101</v>
      </c>
      <c r="N29" s="116" t="s">
        <v>101</v>
      </c>
      <c r="O29" s="220">
        <v>8.82</v>
      </c>
      <c r="P29" s="116" t="s">
        <v>269</v>
      </c>
      <c r="Q29" s="220">
        <v>10.999999999998789</v>
      </c>
      <c r="R29" s="44" t="s">
        <v>101</v>
      </c>
      <c r="S29" s="44" t="s">
        <v>101</v>
      </c>
      <c r="T29" s="44" t="s">
        <v>101</v>
      </c>
      <c r="U29" s="115" t="s">
        <v>101</v>
      </c>
    </row>
    <row r="30" spans="2:21" s="31" customFormat="1" ht="24.75" customHeight="1">
      <c r="B30" s="47" t="s">
        <v>91</v>
      </c>
      <c r="C30" s="48" t="s">
        <v>92</v>
      </c>
      <c r="D30" s="117" t="s">
        <v>101</v>
      </c>
      <c r="E30" s="34" t="str">
        <f>'水體分類'!J46</f>
        <v>丁</v>
      </c>
      <c r="F30" s="44">
        <v>40885</v>
      </c>
      <c r="G30" s="45">
        <v>0.4548611111111111</v>
      </c>
      <c r="H30" s="118" t="s">
        <v>101</v>
      </c>
      <c r="I30" s="221"/>
      <c r="J30" s="214">
        <v>23.6</v>
      </c>
      <c r="K30" s="221">
        <v>7.2</v>
      </c>
      <c r="L30" s="246">
        <v>5.9</v>
      </c>
      <c r="M30" s="118" t="s">
        <v>101</v>
      </c>
      <c r="N30" s="118" t="s">
        <v>101</v>
      </c>
      <c r="O30" s="221">
        <v>1.65</v>
      </c>
      <c r="P30" s="118" t="s">
        <v>269</v>
      </c>
      <c r="Q30" s="221">
        <v>9.00000000000123</v>
      </c>
      <c r="R30" s="118" t="s">
        <v>101</v>
      </c>
      <c r="S30" s="118" t="s">
        <v>101</v>
      </c>
      <c r="T30" s="118" t="s">
        <v>101</v>
      </c>
      <c r="U30" s="115" t="s">
        <v>101</v>
      </c>
    </row>
    <row r="31" spans="2:21" s="31" customFormat="1" ht="24.75" customHeight="1">
      <c r="B31" s="50" t="s">
        <v>100</v>
      </c>
      <c r="C31" s="201" t="s">
        <v>118</v>
      </c>
      <c r="D31" s="202" t="s">
        <v>101</v>
      </c>
      <c r="E31" s="202" t="str">
        <f>'水體分類'!J47</f>
        <v>丁</v>
      </c>
      <c r="F31" s="44">
        <v>40885</v>
      </c>
      <c r="G31" s="45">
        <v>0.46388888888888885</v>
      </c>
      <c r="H31" s="203" t="s">
        <v>101</v>
      </c>
      <c r="I31" s="222"/>
      <c r="J31" s="215">
        <v>23</v>
      </c>
      <c r="K31" s="222">
        <v>7.22</v>
      </c>
      <c r="L31" s="247">
        <v>4.67</v>
      </c>
      <c r="M31" s="203" t="s">
        <v>101</v>
      </c>
      <c r="N31" s="203" t="s">
        <v>101</v>
      </c>
      <c r="O31" s="222">
        <v>4.02</v>
      </c>
      <c r="P31" s="203" t="s">
        <v>269</v>
      </c>
      <c r="Q31" s="222">
        <v>7.999999999999119</v>
      </c>
      <c r="R31" s="203" t="s">
        <v>101</v>
      </c>
      <c r="S31" s="203" t="s">
        <v>101</v>
      </c>
      <c r="T31" s="203" t="s">
        <v>101</v>
      </c>
      <c r="U31" s="204" t="s">
        <v>101</v>
      </c>
    </row>
    <row r="32" spans="2:21" s="31" customFormat="1" ht="24.75" customHeight="1">
      <c r="B32" s="50" t="s">
        <v>271</v>
      </c>
      <c r="C32" s="201" t="s">
        <v>272</v>
      </c>
      <c r="D32" s="202" t="s">
        <v>101</v>
      </c>
      <c r="E32" s="202" t="str">
        <f>'水體分類'!J48</f>
        <v>丁</v>
      </c>
      <c r="F32" s="44">
        <v>40885</v>
      </c>
      <c r="G32" s="45">
        <v>0.44375</v>
      </c>
      <c r="H32" s="203" t="s">
        <v>101</v>
      </c>
      <c r="I32" s="222"/>
      <c r="J32" s="215">
        <v>23.5</v>
      </c>
      <c r="K32" s="222">
        <v>7.2</v>
      </c>
      <c r="L32" s="247">
        <v>3.13</v>
      </c>
      <c r="M32" s="203" t="s">
        <v>101</v>
      </c>
      <c r="N32" s="203" t="s">
        <v>101</v>
      </c>
      <c r="O32" s="222">
        <v>14.04</v>
      </c>
      <c r="P32" s="203" t="s">
        <v>269</v>
      </c>
      <c r="Q32" s="222">
        <v>15.000000000000568</v>
      </c>
      <c r="R32" s="203" t="s">
        <v>101</v>
      </c>
      <c r="S32" s="203" t="s">
        <v>101</v>
      </c>
      <c r="T32" s="203" t="s">
        <v>101</v>
      </c>
      <c r="U32" s="204" t="s">
        <v>101</v>
      </c>
    </row>
    <row r="33" spans="2:21" s="31" customFormat="1" ht="24.75" customHeight="1" thickBot="1">
      <c r="B33" s="40" t="s">
        <v>273</v>
      </c>
      <c r="C33" s="41" t="s">
        <v>274</v>
      </c>
      <c r="D33" s="119" t="s">
        <v>101</v>
      </c>
      <c r="E33" s="119" t="str">
        <f>'水體分類'!J49</f>
        <v>丁</v>
      </c>
      <c r="F33" s="44">
        <v>40885</v>
      </c>
      <c r="G33" s="249">
        <v>0.5125</v>
      </c>
      <c r="H33" s="120" t="s">
        <v>101</v>
      </c>
      <c r="I33" s="223"/>
      <c r="J33" s="216">
        <v>23.3</v>
      </c>
      <c r="K33" s="223">
        <v>7.32</v>
      </c>
      <c r="L33" s="248">
        <v>3</v>
      </c>
      <c r="M33" s="120" t="s">
        <v>101</v>
      </c>
      <c r="N33" s="120" t="s">
        <v>101</v>
      </c>
      <c r="O33" s="223">
        <v>28.3</v>
      </c>
      <c r="P33" s="120" t="s">
        <v>269</v>
      </c>
      <c r="Q33" s="223">
        <v>20</v>
      </c>
      <c r="R33" s="120" t="s">
        <v>101</v>
      </c>
      <c r="S33" s="120" t="s">
        <v>101</v>
      </c>
      <c r="T33" s="120" t="s">
        <v>101</v>
      </c>
      <c r="U33" s="121" t="s">
        <v>101</v>
      </c>
    </row>
    <row r="34" spans="3:21" s="31" customFormat="1" ht="20.25" thickTop="1">
      <c r="C34" s="186"/>
      <c r="D34" s="102"/>
      <c r="E34" s="102"/>
      <c r="F34" s="233"/>
      <c r="G34" s="187"/>
      <c r="H34" s="102"/>
      <c r="I34" s="102"/>
      <c r="J34" s="102"/>
      <c r="K34" s="102"/>
      <c r="L34" s="102"/>
      <c r="N34" s="102"/>
      <c r="O34" s="102"/>
      <c r="P34" s="102"/>
      <c r="Q34" s="102"/>
      <c r="R34" s="102"/>
      <c r="S34" s="102"/>
      <c r="T34" s="102"/>
      <c r="U34" s="102"/>
    </row>
    <row r="35" s="31" customFormat="1" ht="18.75"/>
    <row r="36" s="31" customFormat="1" ht="18.75"/>
    <row r="37" s="31" customFormat="1" ht="18.75"/>
    <row r="38" s="31" customFormat="1" ht="18.75"/>
    <row r="39" s="31" customFormat="1" ht="18.75"/>
    <row r="40" s="31" customFormat="1" ht="18.75"/>
    <row r="41" s="31" customFormat="1" ht="18.75"/>
    <row r="42" s="31" customFormat="1" ht="18.75"/>
  </sheetData>
  <mergeCells count="1">
    <mergeCell ref="T2:U2"/>
  </mergeCells>
  <printOptions horizontalCentered="1"/>
  <pageMargins left="0.5905511811023623" right="0.4724409448818898" top="0.5118110236220472" bottom="0.3937007874015748" header="0.31496062992125984" footer="0.196850393700787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2:AC224"/>
  <sheetViews>
    <sheetView showGridLines="0" zoomScale="75" zoomScaleNormal="75" workbookViewId="0" topLeftCell="A1">
      <selection activeCell="B5" sqref="B5"/>
    </sheetView>
  </sheetViews>
  <sheetFormatPr defaultColWidth="9.00390625" defaultRowHeight="16.5"/>
  <cols>
    <col min="1" max="1" width="4.25390625" style="85" customWidth="1"/>
    <col min="2" max="2" width="12.375" style="85" customWidth="1"/>
    <col min="3" max="3" width="15.75390625" style="85" customWidth="1"/>
    <col min="4" max="4" width="13.50390625" style="85" customWidth="1"/>
    <col min="5" max="5" width="6.75390625" style="85" customWidth="1"/>
    <col min="6" max="6" width="6.625" style="85" customWidth="1"/>
    <col min="7" max="7" width="8.00390625" style="85" bestFit="1" customWidth="1"/>
    <col min="8" max="8" width="9.625" style="85" customWidth="1"/>
    <col min="9" max="9" width="8.75390625" style="85" customWidth="1"/>
    <col min="10" max="10" width="10.625" style="85" customWidth="1"/>
    <col min="11" max="11" width="17.625" style="85" customWidth="1"/>
    <col min="12" max="12" width="10.625" style="85" customWidth="1"/>
    <col min="13" max="16" width="8.50390625" style="85" customWidth="1"/>
    <col min="17" max="17" width="13.25390625" style="85" customWidth="1"/>
    <col min="18" max="20" width="11.75390625" style="85" customWidth="1"/>
    <col min="21" max="16384" width="4.25390625" style="85" customWidth="1"/>
  </cols>
  <sheetData>
    <row r="1" ht="16.5" thickBot="1"/>
    <row r="2" spans="2:20" s="31" customFormat="1" ht="22.5" customHeight="1" thickBot="1" thickTop="1">
      <c r="B2" s="18" t="s">
        <v>131</v>
      </c>
      <c r="C2" s="77"/>
      <c r="D2" s="77"/>
      <c r="E2" s="77"/>
      <c r="M2" s="78"/>
      <c r="N2" s="78"/>
      <c r="O2" s="78"/>
      <c r="P2" s="59"/>
      <c r="Q2" s="59"/>
      <c r="R2" s="21" t="s">
        <v>0</v>
      </c>
      <c r="S2" s="252" t="s">
        <v>277</v>
      </c>
      <c r="T2" s="253"/>
    </row>
    <row r="3" spans="2:20" s="31" customFormat="1" ht="22.5" customHeight="1" thickBot="1" thickTop="1">
      <c r="B3" s="18" t="s">
        <v>132</v>
      </c>
      <c r="C3" s="19" t="s">
        <v>1</v>
      </c>
      <c r="D3" s="79"/>
      <c r="E3" s="79"/>
      <c r="F3" s="80"/>
      <c r="G3" s="80"/>
      <c r="H3" s="80"/>
      <c r="I3" s="80"/>
      <c r="J3" s="80"/>
      <c r="K3" s="80"/>
      <c r="L3" s="80"/>
      <c r="M3" s="81"/>
      <c r="N3" s="81"/>
      <c r="O3" s="81"/>
      <c r="P3" s="122"/>
      <c r="Q3" s="122"/>
      <c r="R3" s="21" t="s">
        <v>133</v>
      </c>
      <c r="S3" s="82" t="s">
        <v>37</v>
      </c>
      <c r="T3" s="82"/>
    </row>
    <row r="4" spans="2:20" ht="46.5" customHeight="1" thickTop="1">
      <c r="B4" s="83" t="s">
        <v>279</v>
      </c>
      <c r="C4" s="84"/>
      <c r="D4" s="84"/>
      <c r="E4" s="84"/>
      <c r="F4" s="84"/>
      <c r="G4" s="84"/>
      <c r="H4" s="84"/>
      <c r="I4" s="84"/>
      <c r="J4" s="84"/>
      <c r="K4" s="84"/>
      <c r="L4" s="84"/>
      <c r="M4" s="84"/>
      <c r="N4" s="84"/>
      <c r="O4" s="84"/>
      <c r="P4" s="84"/>
      <c r="Q4" s="84"/>
      <c r="R4" s="84"/>
      <c r="S4" s="84"/>
      <c r="T4" s="84"/>
    </row>
    <row r="5" spans="2:20" ht="28.5" customHeight="1" thickBot="1">
      <c r="B5" s="24" t="s">
        <v>282</v>
      </c>
      <c r="C5" s="86"/>
      <c r="D5" s="86"/>
      <c r="E5" s="86"/>
      <c r="F5" s="86"/>
      <c r="G5" s="86"/>
      <c r="H5" s="86"/>
      <c r="I5" s="86"/>
      <c r="J5" s="86"/>
      <c r="K5" s="86"/>
      <c r="L5" s="86"/>
      <c r="M5" s="86"/>
      <c r="N5" s="86"/>
      <c r="O5" s="86"/>
      <c r="P5" s="86"/>
      <c r="Q5" s="86"/>
      <c r="R5" s="86"/>
      <c r="S5" s="86"/>
      <c r="T5" s="86"/>
    </row>
    <row r="6" spans="2:19" s="31" customFormat="1" ht="21" customHeight="1" thickTop="1">
      <c r="B6" s="87"/>
      <c r="C6" s="88"/>
      <c r="D6" s="89"/>
      <c r="E6" s="89"/>
      <c r="F6" s="89"/>
      <c r="G6" s="89"/>
      <c r="H6" s="1" t="s">
        <v>2</v>
      </c>
      <c r="I6" s="91"/>
      <c r="J6" s="91"/>
      <c r="K6" s="91"/>
      <c r="L6" s="91"/>
      <c r="M6" s="91"/>
      <c r="N6" s="91"/>
      <c r="O6" s="91"/>
      <c r="P6" s="91"/>
      <c r="Q6" s="91"/>
      <c r="R6" s="91"/>
      <c r="S6" s="123"/>
    </row>
    <row r="7" spans="2:19" s="99" customFormat="1" ht="21" customHeight="1">
      <c r="B7" s="93"/>
      <c r="C7" s="94"/>
      <c r="D7" s="94"/>
      <c r="E7" s="2" t="s">
        <v>130</v>
      </c>
      <c r="F7" s="3" t="s">
        <v>3</v>
      </c>
      <c r="G7" s="3" t="s">
        <v>3</v>
      </c>
      <c r="H7" s="96"/>
      <c r="I7" s="93"/>
      <c r="J7" s="2" t="s">
        <v>17</v>
      </c>
      <c r="K7" s="3" t="s">
        <v>146</v>
      </c>
      <c r="L7" s="3" t="s">
        <v>18</v>
      </c>
      <c r="M7" s="93"/>
      <c r="N7" s="93"/>
      <c r="O7" s="94"/>
      <c r="P7" s="93"/>
      <c r="Q7" s="5" t="s">
        <v>147</v>
      </c>
      <c r="R7" s="2" t="s">
        <v>89</v>
      </c>
      <c r="S7" s="2" t="s">
        <v>99</v>
      </c>
    </row>
    <row r="8" spans="2:20" s="109" customFormat="1" ht="21" customHeight="1">
      <c r="B8" s="104" t="s">
        <v>137</v>
      </c>
      <c r="C8" s="3" t="s">
        <v>138</v>
      </c>
      <c r="D8" s="4" t="s">
        <v>4</v>
      </c>
      <c r="E8" s="104"/>
      <c r="F8" s="103"/>
      <c r="G8" s="103"/>
      <c r="H8" s="106"/>
      <c r="I8" s="104"/>
      <c r="J8" s="103"/>
      <c r="K8" s="4" t="s">
        <v>19</v>
      </c>
      <c r="L8" s="3" t="s">
        <v>148</v>
      </c>
      <c r="M8" s="5" t="s">
        <v>149</v>
      </c>
      <c r="N8" s="5" t="s">
        <v>150</v>
      </c>
      <c r="O8" s="4" t="s">
        <v>20</v>
      </c>
      <c r="P8" s="5" t="s">
        <v>151</v>
      </c>
      <c r="Q8" s="101" t="s">
        <v>152</v>
      </c>
      <c r="R8" s="101" t="s">
        <v>152</v>
      </c>
      <c r="S8" s="101" t="s">
        <v>152</v>
      </c>
      <c r="T8" s="8" t="s">
        <v>153</v>
      </c>
    </row>
    <row r="9" spans="2:19" s="109" customFormat="1" ht="21" customHeight="1">
      <c r="B9" s="103"/>
      <c r="C9" s="103"/>
      <c r="D9" s="103"/>
      <c r="E9" s="4" t="s">
        <v>125</v>
      </c>
      <c r="F9" s="5" t="s">
        <v>12</v>
      </c>
      <c r="G9" s="4" t="s">
        <v>13</v>
      </c>
      <c r="H9" s="89" t="s">
        <v>154</v>
      </c>
      <c r="I9" s="124"/>
      <c r="J9" s="103" t="s">
        <v>94</v>
      </c>
      <c r="K9" s="104"/>
      <c r="L9" s="3" t="s">
        <v>21</v>
      </c>
      <c r="M9" s="104"/>
      <c r="N9" s="104"/>
      <c r="O9" s="104"/>
      <c r="P9" s="104"/>
      <c r="Q9" s="9" t="s">
        <v>22</v>
      </c>
      <c r="R9" s="9" t="s">
        <v>22</v>
      </c>
      <c r="S9" s="9" t="s">
        <v>22</v>
      </c>
    </row>
    <row r="10" spans="2:20" s="102" customFormat="1" ht="25.5" customHeight="1" thickBot="1">
      <c r="B10" s="125"/>
      <c r="C10" s="125"/>
      <c r="D10" s="125"/>
      <c r="E10" s="125"/>
      <c r="F10" s="125"/>
      <c r="G10" s="125"/>
      <c r="H10" s="25" t="s">
        <v>155</v>
      </c>
      <c r="I10" s="126"/>
      <c r="J10" s="127" t="s">
        <v>156</v>
      </c>
      <c r="K10" s="26" t="s">
        <v>157</v>
      </c>
      <c r="L10" s="127" t="s">
        <v>16</v>
      </c>
      <c r="M10" s="127" t="s">
        <v>16</v>
      </c>
      <c r="N10" s="127" t="s">
        <v>16</v>
      </c>
      <c r="O10" s="125" t="s">
        <v>23</v>
      </c>
      <c r="P10" s="125" t="s">
        <v>24</v>
      </c>
      <c r="Q10" s="27" t="s">
        <v>25</v>
      </c>
      <c r="R10" s="27" t="s">
        <v>25</v>
      </c>
      <c r="S10" s="27" t="s">
        <v>25</v>
      </c>
      <c r="T10" s="128"/>
    </row>
    <row r="11" spans="2:20" s="31" customFormat="1" ht="24.75" customHeight="1" thickTop="1">
      <c r="B11" s="39" t="s">
        <v>38</v>
      </c>
      <c r="C11" s="33" t="s">
        <v>45</v>
      </c>
      <c r="D11" s="34">
        <v>1298</v>
      </c>
      <c r="E11" s="34" t="str">
        <f>'縣市'!E11</f>
        <v>丙</v>
      </c>
      <c r="F11" s="44">
        <v>40885</v>
      </c>
      <c r="G11" s="45">
        <v>0.5034722222222222</v>
      </c>
      <c r="H11" s="232" t="s">
        <v>101</v>
      </c>
      <c r="I11" s="232" t="s">
        <v>101</v>
      </c>
      <c r="J11" s="239">
        <v>319</v>
      </c>
      <c r="K11" s="46">
        <v>8000</v>
      </c>
      <c r="L11" s="224" t="s">
        <v>269</v>
      </c>
      <c r="M11" s="54">
        <v>0.11199196800000001</v>
      </c>
      <c r="N11" s="129" t="s">
        <v>101</v>
      </c>
      <c r="O11" s="129" t="s">
        <v>101</v>
      </c>
      <c r="P11" s="129" t="s">
        <v>101</v>
      </c>
      <c r="Q11" s="129" t="s">
        <v>101</v>
      </c>
      <c r="R11" s="231" t="s">
        <v>101</v>
      </c>
      <c r="S11" s="231" t="s">
        <v>101</v>
      </c>
      <c r="T11" s="130"/>
    </row>
    <row r="12" spans="2:20" s="31" customFormat="1" ht="24.75" customHeight="1">
      <c r="B12" s="32" t="s">
        <v>38</v>
      </c>
      <c r="C12" s="33" t="s">
        <v>46</v>
      </c>
      <c r="D12" s="34">
        <v>1429</v>
      </c>
      <c r="E12" s="34" t="str">
        <f>'縣市'!E12</f>
        <v>丁</v>
      </c>
      <c r="F12" s="44">
        <v>40885</v>
      </c>
      <c r="G12" s="45">
        <v>0.51875</v>
      </c>
      <c r="H12" s="232" t="s">
        <v>101</v>
      </c>
      <c r="I12" s="232" t="s">
        <v>101</v>
      </c>
      <c r="J12" s="239">
        <v>344.1</v>
      </c>
      <c r="K12" s="46">
        <v>3000</v>
      </c>
      <c r="L12" s="224" t="s">
        <v>269</v>
      </c>
      <c r="M12" s="54">
        <v>1.661456</v>
      </c>
      <c r="N12" s="129" t="s">
        <v>101</v>
      </c>
      <c r="O12" s="129" t="s">
        <v>101</v>
      </c>
      <c r="P12" s="129" t="s">
        <v>101</v>
      </c>
      <c r="Q12" s="129" t="s">
        <v>101</v>
      </c>
      <c r="R12" s="231" t="s">
        <v>101</v>
      </c>
      <c r="S12" s="231" t="s">
        <v>101</v>
      </c>
      <c r="T12" s="130"/>
    </row>
    <row r="13" spans="2:20" s="31" customFormat="1" ht="24.75" customHeight="1">
      <c r="B13" s="32" t="s">
        <v>38</v>
      </c>
      <c r="C13" s="33" t="s">
        <v>47</v>
      </c>
      <c r="D13" s="34">
        <v>1434</v>
      </c>
      <c r="E13" s="34" t="str">
        <f>'縣市'!E13</f>
        <v>丁</v>
      </c>
      <c r="F13" s="44">
        <v>40885</v>
      </c>
      <c r="G13" s="45">
        <v>0.5583333333333333</v>
      </c>
      <c r="H13" s="232" t="s">
        <v>101</v>
      </c>
      <c r="I13" s="232" t="s">
        <v>101</v>
      </c>
      <c r="J13" s="239">
        <v>402.1</v>
      </c>
      <c r="K13" s="46">
        <v>9000</v>
      </c>
      <c r="L13" s="224" t="s">
        <v>269</v>
      </c>
      <c r="M13" s="54">
        <v>2.4695762400000003</v>
      </c>
      <c r="N13" s="129" t="s">
        <v>101</v>
      </c>
      <c r="O13" s="129" t="s">
        <v>101</v>
      </c>
      <c r="P13" s="129" t="s">
        <v>101</v>
      </c>
      <c r="Q13" s="129" t="s">
        <v>101</v>
      </c>
      <c r="R13" s="231" t="s">
        <v>101</v>
      </c>
      <c r="S13" s="231" t="s">
        <v>101</v>
      </c>
      <c r="T13" s="130"/>
    </row>
    <row r="14" spans="2:20" s="31" customFormat="1" ht="24.75" customHeight="1">
      <c r="B14" s="32" t="s">
        <v>38</v>
      </c>
      <c r="C14" s="33" t="s">
        <v>110</v>
      </c>
      <c r="D14" s="34" t="s">
        <v>101</v>
      </c>
      <c r="E14" s="34" t="str">
        <f>'縣市'!E14</f>
        <v>丁</v>
      </c>
      <c r="F14" s="44">
        <v>40885</v>
      </c>
      <c r="G14" s="190">
        <v>0.5270833333333333</v>
      </c>
      <c r="H14" s="232" t="s">
        <v>101</v>
      </c>
      <c r="I14" s="232" t="s">
        <v>101</v>
      </c>
      <c r="J14" s="239">
        <v>337.7</v>
      </c>
      <c r="K14" s="46">
        <v>9000</v>
      </c>
      <c r="L14" s="224" t="s">
        <v>269</v>
      </c>
      <c r="M14" s="54">
        <v>0.773911488</v>
      </c>
      <c r="N14" s="129" t="s">
        <v>101</v>
      </c>
      <c r="O14" s="129" t="s">
        <v>101</v>
      </c>
      <c r="P14" s="129" t="s">
        <v>101</v>
      </c>
      <c r="Q14" s="129" t="s">
        <v>101</v>
      </c>
      <c r="R14" s="231" t="s">
        <v>101</v>
      </c>
      <c r="S14" s="231" t="s">
        <v>101</v>
      </c>
      <c r="T14" s="130"/>
    </row>
    <row r="15" spans="2:20" s="31" customFormat="1" ht="24.75" customHeight="1">
      <c r="B15" s="32" t="s">
        <v>39</v>
      </c>
      <c r="C15" s="33" t="s">
        <v>111</v>
      </c>
      <c r="D15" s="34">
        <v>1426</v>
      </c>
      <c r="E15" s="34" t="str">
        <f>'縣市'!E15</f>
        <v>丁</v>
      </c>
      <c r="F15" s="44">
        <v>40885</v>
      </c>
      <c r="G15" s="45">
        <v>0.37847222222222227</v>
      </c>
      <c r="H15" s="232" t="s">
        <v>101</v>
      </c>
      <c r="I15" s="232" t="s">
        <v>101</v>
      </c>
      <c r="J15" s="239">
        <v>369.2</v>
      </c>
      <c r="K15" s="46">
        <v>16000</v>
      </c>
      <c r="L15" s="224" t="s">
        <v>269</v>
      </c>
      <c r="M15" s="54">
        <v>1.8509388479999997</v>
      </c>
      <c r="N15" s="129" t="s">
        <v>101</v>
      </c>
      <c r="O15" s="129" t="s">
        <v>101</v>
      </c>
      <c r="P15" s="129" t="s">
        <v>101</v>
      </c>
      <c r="Q15" s="129" t="s">
        <v>101</v>
      </c>
      <c r="R15" s="231" t="s">
        <v>101</v>
      </c>
      <c r="S15" s="231" t="s">
        <v>101</v>
      </c>
      <c r="T15" s="130"/>
    </row>
    <row r="16" spans="2:20" s="31" customFormat="1" ht="24.75" customHeight="1">
      <c r="B16" s="32" t="s">
        <v>39</v>
      </c>
      <c r="C16" s="33" t="s">
        <v>215</v>
      </c>
      <c r="D16" s="34">
        <v>1427</v>
      </c>
      <c r="E16" s="34" t="str">
        <f>'縣市'!E16</f>
        <v>丁</v>
      </c>
      <c r="F16" s="44">
        <v>40885</v>
      </c>
      <c r="G16" s="45">
        <v>0.40277777777777773</v>
      </c>
      <c r="H16" s="232" t="s">
        <v>101</v>
      </c>
      <c r="I16" s="232" t="s">
        <v>101</v>
      </c>
      <c r="J16" s="239">
        <v>407.9</v>
      </c>
      <c r="K16" s="46">
        <v>17000</v>
      </c>
      <c r="L16" s="224" t="s">
        <v>269</v>
      </c>
      <c r="M16" s="54">
        <v>2.1192099040000003</v>
      </c>
      <c r="N16" s="129" t="s">
        <v>101</v>
      </c>
      <c r="O16" s="129" t="s">
        <v>101</v>
      </c>
      <c r="P16" s="129" t="s">
        <v>101</v>
      </c>
      <c r="Q16" s="129" t="s">
        <v>101</v>
      </c>
      <c r="R16" s="231" t="s">
        <v>101</v>
      </c>
      <c r="S16" s="231" t="s">
        <v>101</v>
      </c>
      <c r="T16" s="130"/>
    </row>
    <row r="17" spans="2:20" s="31" customFormat="1" ht="24.75" customHeight="1">
      <c r="B17" s="32" t="s">
        <v>39</v>
      </c>
      <c r="C17" s="33" t="s">
        <v>48</v>
      </c>
      <c r="D17" s="34">
        <v>1430</v>
      </c>
      <c r="E17" s="34" t="str">
        <f>'縣市'!E17</f>
        <v>丁</v>
      </c>
      <c r="F17" s="44">
        <v>40885</v>
      </c>
      <c r="G17" s="45">
        <v>0.4354166666666666</v>
      </c>
      <c r="H17" s="232" t="s">
        <v>101</v>
      </c>
      <c r="I17" s="232" t="s">
        <v>101</v>
      </c>
      <c r="J17" s="239">
        <v>370.8</v>
      </c>
      <c r="K17" s="46">
        <v>2000</v>
      </c>
      <c r="L17" s="224" t="s">
        <v>269</v>
      </c>
      <c r="M17" s="54">
        <v>0.498424608</v>
      </c>
      <c r="N17" s="129" t="s">
        <v>101</v>
      </c>
      <c r="O17" s="129" t="s">
        <v>101</v>
      </c>
      <c r="P17" s="129" t="s">
        <v>101</v>
      </c>
      <c r="Q17" s="129" t="s">
        <v>101</v>
      </c>
      <c r="R17" s="231" t="s">
        <v>101</v>
      </c>
      <c r="S17" s="231" t="s">
        <v>101</v>
      </c>
      <c r="T17" s="130"/>
    </row>
    <row r="18" spans="2:20" s="31" customFormat="1" ht="24.75" customHeight="1">
      <c r="B18" s="32" t="s">
        <v>40</v>
      </c>
      <c r="C18" s="33" t="s">
        <v>256</v>
      </c>
      <c r="D18" s="34">
        <v>1431</v>
      </c>
      <c r="E18" s="34" t="str">
        <f>'縣市'!E18</f>
        <v>－</v>
      </c>
      <c r="F18" s="44">
        <v>40885</v>
      </c>
      <c r="G18" s="45">
        <v>0.5375</v>
      </c>
      <c r="H18" s="44" t="s">
        <v>101</v>
      </c>
      <c r="I18" s="44" t="s">
        <v>101</v>
      </c>
      <c r="J18" s="239">
        <v>523.4</v>
      </c>
      <c r="K18" s="46" t="s">
        <v>101</v>
      </c>
      <c r="L18" s="44" t="s">
        <v>269</v>
      </c>
      <c r="M18" s="188">
        <v>8.20488928</v>
      </c>
      <c r="N18" s="44" t="s">
        <v>101</v>
      </c>
      <c r="O18" s="44" t="s">
        <v>101</v>
      </c>
      <c r="P18" s="44" t="s">
        <v>101</v>
      </c>
      <c r="Q18" s="44" t="s">
        <v>101</v>
      </c>
      <c r="R18" s="44" t="s">
        <v>101</v>
      </c>
      <c r="S18" s="44" t="s">
        <v>101</v>
      </c>
      <c r="T18" s="130"/>
    </row>
    <row r="19" spans="2:20" s="31" customFormat="1" ht="24.75" customHeight="1">
      <c r="B19" s="32" t="s">
        <v>40</v>
      </c>
      <c r="C19" s="33" t="s">
        <v>50</v>
      </c>
      <c r="D19" s="34">
        <v>1432</v>
      </c>
      <c r="E19" s="34" t="str">
        <f>'縣市'!E19</f>
        <v>－</v>
      </c>
      <c r="F19" s="44">
        <v>40885</v>
      </c>
      <c r="G19" s="45">
        <v>0.5430555555555555</v>
      </c>
      <c r="H19" s="44" t="s">
        <v>101</v>
      </c>
      <c r="I19" s="44" t="s">
        <v>101</v>
      </c>
      <c r="J19" s="239">
        <v>419.3</v>
      </c>
      <c r="K19" s="46" t="s">
        <v>101</v>
      </c>
      <c r="L19" s="44" t="s">
        <v>269</v>
      </c>
      <c r="M19" s="188">
        <v>4.928118</v>
      </c>
      <c r="N19" s="44" t="s">
        <v>101</v>
      </c>
      <c r="O19" s="44" t="s">
        <v>101</v>
      </c>
      <c r="P19" s="44" t="s">
        <v>101</v>
      </c>
      <c r="Q19" s="44" t="s">
        <v>101</v>
      </c>
      <c r="R19" s="44" t="s">
        <v>101</v>
      </c>
      <c r="S19" s="44" t="s">
        <v>101</v>
      </c>
      <c r="T19" s="130"/>
    </row>
    <row r="20" spans="2:20" s="31" customFormat="1" ht="24.75" customHeight="1">
      <c r="B20" s="32" t="s">
        <v>40</v>
      </c>
      <c r="C20" s="33" t="s">
        <v>51</v>
      </c>
      <c r="D20" s="34">
        <v>1433</v>
      </c>
      <c r="E20" s="34" t="str">
        <f>'縣市'!E20</f>
        <v>－</v>
      </c>
      <c r="F20" s="44">
        <v>40885</v>
      </c>
      <c r="G20" s="45">
        <v>0.5520833333333334</v>
      </c>
      <c r="H20" s="44" t="s">
        <v>101</v>
      </c>
      <c r="I20" s="44" t="s">
        <v>101</v>
      </c>
      <c r="J20" s="239">
        <v>476.3</v>
      </c>
      <c r="K20" s="46" t="s">
        <v>101</v>
      </c>
      <c r="L20" s="44" t="s">
        <v>269</v>
      </c>
      <c r="M20" s="188">
        <v>7.5287316</v>
      </c>
      <c r="N20" s="44" t="s">
        <v>101</v>
      </c>
      <c r="O20" s="44" t="s">
        <v>101</v>
      </c>
      <c r="P20" s="44" t="s">
        <v>101</v>
      </c>
      <c r="Q20" s="44" t="s">
        <v>101</v>
      </c>
      <c r="R20" s="44" t="s">
        <v>101</v>
      </c>
      <c r="S20" s="44" t="s">
        <v>101</v>
      </c>
      <c r="T20" s="130"/>
    </row>
    <row r="21" spans="2:20" s="31" customFormat="1" ht="24.75" customHeight="1">
      <c r="B21" s="32" t="s">
        <v>41</v>
      </c>
      <c r="C21" s="33" t="s">
        <v>52</v>
      </c>
      <c r="D21" s="34">
        <v>1422</v>
      </c>
      <c r="E21" s="34" t="str">
        <f>'縣市'!E21</f>
        <v>－</v>
      </c>
      <c r="F21" s="44">
        <v>40885</v>
      </c>
      <c r="G21" s="45">
        <v>0.49652777777777773</v>
      </c>
      <c r="H21" s="44" t="s">
        <v>101</v>
      </c>
      <c r="I21" s="44" t="s">
        <v>101</v>
      </c>
      <c r="J21" s="239">
        <v>574.5</v>
      </c>
      <c r="K21" s="46" t="s">
        <v>101</v>
      </c>
      <c r="L21" s="44" t="s">
        <v>269</v>
      </c>
      <c r="M21" s="188">
        <v>20.84046336</v>
      </c>
      <c r="N21" s="44" t="s">
        <v>101</v>
      </c>
      <c r="O21" s="44" t="s">
        <v>101</v>
      </c>
      <c r="P21" s="44" t="s">
        <v>101</v>
      </c>
      <c r="Q21" s="44" t="s">
        <v>101</v>
      </c>
      <c r="R21" s="44" t="s">
        <v>101</v>
      </c>
      <c r="S21" s="44" t="s">
        <v>101</v>
      </c>
      <c r="T21" s="130"/>
    </row>
    <row r="22" spans="2:20" s="31" customFormat="1" ht="24.75" customHeight="1">
      <c r="B22" s="32" t="s">
        <v>41</v>
      </c>
      <c r="C22" s="33" t="s">
        <v>53</v>
      </c>
      <c r="D22" s="34">
        <v>1425</v>
      </c>
      <c r="E22" s="34" t="str">
        <f>'縣市'!E22</f>
        <v>－</v>
      </c>
      <c r="F22" s="44">
        <v>40885</v>
      </c>
      <c r="G22" s="45">
        <v>0.6375</v>
      </c>
      <c r="H22" s="44" t="s">
        <v>101</v>
      </c>
      <c r="I22" s="44" t="s">
        <v>101</v>
      </c>
      <c r="J22" s="239">
        <v>496.2</v>
      </c>
      <c r="K22" s="46" t="s">
        <v>101</v>
      </c>
      <c r="L22" s="44" t="s">
        <v>269</v>
      </c>
      <c r="M22" s="188">
        <v>14.149507680000003</v>
      </c>
      <c r="N22" s="44" t="s">
        <v>101</v>
      </c>
      <c r="O22" s="44" t="s">
        <v>101</v>
      </c>
      <c r="P22" s="44" t="s">
        <v>101</v>
      </c>
      <c r="Q22" s="44" t="s">
        <v>101</v>
      </c>
      <c r="R22" s="44" t="s">
        <v>101</v>
      </c>
      <c r="S22" s="44" t="s">
        <v>101</v>
      </c>
      <c r="T22" s="130"/>
    </row>
    <row r="23" spans="2:20" s="31" customFormat="1" ht="24.75" customHeight="1">
      <c r="B23" s="32" t="s">
        <v>41</v>
      </c>
      <c r="C23" s="33" t="s">
        <v>54</v>
      </c>
      <c r="D23" s="34">
        <v>1431</v>
      </c>
      <c r="E23" s="34" t="str">
        <f>'縣市'!E23</f>
        <v>丁</v>
      </c>
      <c r="F23" s="44">
        <v>40885</v>
      </c>
      <c r="G23" s="45">
        <v>0.6576388888888889</v>
      </c>
      <c r="H23" s="44" t="s">
        <v>101</v>
      </c>
      <c r="I23" s="44" t="s">
        <v>101</v>
      </c>
      <c r="J23" s="239">
        <v>389.2</v>
      </c>
      <c r="K23" s="46" t="s">
        <v>101</v>
      </c>
      <c r="L23" s="44" t="s">
        <v>269</v>
      </c>
      <c r="M23" s="188">
        <v>7.19372016</v>
      </c>
      <c r="N23" s="44" t="s">
        <v>101</v>
      </c>
      <c r="O23" s="44" t="s">
        <v>101</v>
      </c>
      <c r="P23" s="44" t="s">
        <v>101</v>
      </c>
      <c r="Q23" s="44" t="s">
        <v>101</v>
      </c>
      <c r="R23" s="44" t="s">
        <v>101</v>
      </c>
      <c r="S23" s="44" t="s">
        <v>101</v>
      </c>
      <c r="T23" s="130"/>
    </row>
    <row r="24" spans="2:20" s="31" customFormat="1" ht="24.75" customHeight="1">
      <c r="B24" s="32" t="s">
        <v>42</v>
      </c>
      <c r="C24" s="33" t="s">
        <v>112</v>
      </c>
      <c r="D24" s="34">
        <v>1423</v>
      </c>
      <c r="E24" s="34" t="str">
        <f>'縣市'!E24</f>
        <v>戊</v>
      </c>
      <c r="F24" s="44">
        <v>40885</v>
      </c>
      <c r="G24" s="45">
        <v>0.48819444444444443</v>
      </c>
      <c r="H24" s="44" t="s">
        <v>101</v>
      </c>
      <c r="I24" s="44" t="s">
        <v>101</v>
      </c>
      <c r="J24" s="239">
        <v>454.4</v>
      </c>
      <c r="K24" s="46" t="s">
        <v>101</v>
      </c>
      <c r="L24" s="44" t="s">
        <v>269</v>
      </c>
      <c r="M24" s="188">
        <v>16.30175904</v>
      </c>
      <c r="N24" s="44" t="s">
        <v>101</v>
      </c>
      <c r="O24" s="44" t="s">
        <v>101</v>
      </c>
      <c r="P24" s="44" t="s">
        <v>101</v>
      </c>
      <c r="Q24" s="44" t="s">
        <v>101</v>
      </c>
      <c r="R24" s="44" t="s">
        <v>101</v>
      </c>
      <c r="S24" s="44" t="s">
        <v>101</v>
      </c>
      <c r="T24" s="130"/>
    </row>
    <row r="25" spans="2:20" s="31" customFormat="1" ht="24.75" customHeight="1">
      <c r="B25" s="32" t="s">
        <v>42</v>
      </c>
      <c r="C25" s="33" t="s">
        <v>113</v>
      </c>
      <c r="D25" s="34">
        <v>1424</v>
      </c>
      <c r="E25" s="34" t="str">
        <f>'縣市'!E25</f>
        <v>－</v>
      </c>
      <c r="F25" s="44">
        <v>40885</v>
      </c>
      <c r="G25" s="45">
        <v>0.6305555555555555</v>
      </c>
      <c r="H25" s="44" t="s">
        <v>101</v>
      </c>
      <c r="I25" s="44" t="s">
        <v>101</v>
      </c>
      <c r="J25" s="239">
        <v>480.4</v>
      </c>
      <c r="K25" s="46" t="s">
        <v>101</v>
      </c>
      <c r="L25" s="44" t="s">
        <v>269</v>
      </c>
      <c r="M25" s="188">
        <v>11.89531728</v>
      </c>
      <c r="N25" s="44" t="s">
        <v>101</v>
      </c>
      <c r="O25" s="44" t="s">
        <v>101</v>
      </c>
      <c r="P25" s="44" t="s">
        <v>101</v>
      </c>
      <c r="Q25" s="44" t="s">
        <v>101</v>
      </c>
      <c r="R25" s="44" t="s">
        <v>101</v>
      </c>
      <c r="S25" s="44" t="s">
        <v>101</v>
      </c>
      <c r="T25" s="130"/>
    </row>
    <row r="26" spans="2:20" s="31" customFormat="1" ht="24.75" customHeight="1">
      <c r="B26" s="32" t="s">
        <v>42</v>
      </c>
      <c r="C26" s="33" t="s">
        <v>114</v>
      </c>
      <c r="D26" s="34">
        <v>1428</v>
      </c>
      <c r="E26" s="34" t="str">
        <f>'縣市'!E26</f>
        <v>丁</v>
      </c>
      <c r="F26" s="44">
        <v>40885</v>
      </c>
      <c r="G26" s="45">
        <v>0.6493055555555556</v>
      </c>
      <c r="H26" s="44" t="s">
        <v>101</v>
      </c>
      <c r="I26" s="44" t="s">
        <v>101</v>
      </c>
      <c r="J26" s="239">
        <v>415.7</v>
      </c>
      <c r="K26" s="46" t="s">
        <v>101</v>
      </c>
      <c r="L26" s="44" t="s">
        <v>269</v>
      </c>
      <c r="M26" s="188">
        <v>2.65821472</v>
      </c>
      <c r="N26" s="44" t="s">
        <v>101</v>
      </c>
      <c r="O26" s="44" t="s">
        <v>101</v>
      </c>
      <c r="P26" s="44" t="s">
        <v>101</v>
      </c>
      <c r="Q26" s="44" t="s">
        <v>101</v>
      </c>
      <c r="R26" s="44" t="s">
        <v>101</v>
      </c>
      <c r="S26" s="44" t="s">
        <v>101</v>
      </c>
      <c r="T26" s="130"/>
    </row>
    <row r="27" spans="2:20" s="31" customFormat="1" ht="24.75" customHeight="1">
      <c r="B27" s="32" t="s">
        <v>43</v>
      </c>
      <c r="C27" s="33" t="s">
        <v>115</v>
      </c>
      <c r="D27" s="34">
        <v>1421</v>
      </c>
      <c r="E27" s="34" t="str">
        <f>'縣市'!E27</f>
        <v>丁</v>
      </c>
      <c r="F27" s="44">
        <v>40885</v>
      </c>
      <c r="G27" s="45">
        <v>0.48055555555555557</v>
      </c>
      <c r="H27" s="44" t="s">
        <v>101</v>
      </c>
      <c r="I27" s="44" t="s">
        <v>101</v>
      </c>
      <c r="J27" s="239">
        <v>452.3</v>
      </c>
      <c r="K27" s="46" t="s">
        <v>101</v>
      </c>
      <c r="L27" s="44" t="s">
        <v>269</v>
      </c>
      <c r="M27" s="188">
        <v>3.84463728</v>
      </c>
      <c r="N27" s="44" t="s">
        <v>101</v>
      </c>
      <c r="O27" s="44" t="s">
        <v>101</v>
      </c>
      <c r="P27" s="44" t="s">
        <v>101</v>
      </c>
      <c r="Q27" s="44" t="s">
        <v>101</v>
      </c>
      <c r="R27" s="44" t="s">
        <v>101</v>
      </c>
      <c r="S27" s="44" t="s">
        <v>101</v>
      </c>
      <c r="T27" s="130"/>
    </row>
    <row r="28" spans="2:20" s="31" customFormat="1" ht="24.75" customHeight="1">
      <c r="B28" s="32" t="s">
        <v>43</v>
      </c>
      <c r="C28" s="33" t="s">
        <v>116</v>
      </c>
      <c r="D28" s="34">
        <v>1435</v>
      </c>
      <c r="E28" s="34" t="str">
        <f>'縣市'!E28</f>
        <v>丁</v>
      </c>
      <c r="F28" s="44">
        <v>40885</v>
      </c>
      <c r="G28" s="45">
        <v>0.6222222222222222</v>
      </c>
      <c r="H28" s="44" t="s">
        <v>101</v>
      </c>
      <c r="I28" s="44" t="s">
        <v>101</v>
      </c>
      <c r="J28" s="239">
        <v>505.2</v>
      </c>
      <c r="K28" s="46" t="s">
        <v>101</v>
      </c>
      <c r="L28" s="44" t="s">
        <v>269</v>
      </c>
      <c r="M28" s="188">
        <v>8.848320080000002</v>
      </c>
      <c r="N28" s="44" t="s">
        <v>101</v>
      </c>
      <c r="O28" s="44" t="s">
        <v>101</v>
      </c>
      <c r="P28" s="44" t="s">
        <v>101</v>
      </c>
      <c r="Q28" s="44" t="s">
        <v>101</v>
      </c>
      <c r="R28" s="44" t="s">
        <v>101</v>
      </c>
      <c r="S28" s="44" t="s">
        <v>101</v>
      </c>
      <c r="T28" s="130"/>
    </row>
    <row r="29" spans="2:20" s="31" customFormat="1" ht="24.75" customHeight="1">
      <c r="B29" s="50" t="s">
        <v>43</v>
      </c>
      <c r="C29" s="51" t="s">
        <v>90</v>
      </c>
      <c r="D29" s="52">
        <v>1420</v>
      </c>
      <c r="E29" s="34" t="str">
        <f>'縣市'!E29</f>
        <v>丁</v>
      </c>
      <c r="F29" s="44">
        <v>40885</v>
      </c>
      <c r="G29" s="45">
        <v>0.6645833333333333</v>
      </c>
      <c r="H29" s="44" t="s">
        <v>101</v>
      </c>
      <c r="I29" s="44" t="s">
        <v>101</v>
      </c>
      <c r="J29" s="240">
        <v>454.6</v>
      </c>
      <c r="K29" s="234" t="s">
        <v>101</v>
      </c>
      <c r="L29" s="116" t="s">
        <v>269</v>
      </c>
      <c r="M29" s="189">
        <v>4.93952976</v>
      </c>
      <c r="N29" s="116" t="s">
        <v>101</v>
      </c>
      <c r="O29" s="116" t="s">
        <v>101</v>
      </c>
      <c r="P29" s="116" t="s">
        <v>101</v>
      </c>
      <c r="Q29" s="116" t="s">
        <v>101</v>
      </c>
      <c r="R29" s="44" t="s">
        <v>101</v>
      </c>
      <c r="S29" s="44" t="s">
        <v>101</v>
      </c>
      <c r="T29" s="131"/>
    </row>
    <row r="30" spans="2:20" s="31" customFormat="1" ht="24.75" customHeight="1">
      <c r="B30" s="47" t="s">
        <v>91</v>
      </c>
      <c r="C30" s="48" t="s">
        <v>92</v>
      </c>
      <c r="D30" s="117" t="s">
        <v>101</v>
      </c>
      <c r="E30" s="34" t="str">
        <f>'縣市'!E30</f>
        <v>丁</v>
      </c>
      <c r="F30" s="44">
        <v>40885</v>
      </c>
      <c r="G30" s="45">
        <v>0.4548611111111111</v>
      </c>
      <c r="H30" s="118" t="s">
        <v>101</v>
      </c>
      <c r="I30" s="118" t="s">
        <v>101</v>
      </c>
      <c r="J30" s="241">
        <v>357.4</v>
      </c>
      <c r="K30" s="235" t="s">
        <v>101</v>
      </c>
      <c r="L30" s="118" t="s">
        <v>269</v>
      </c>
      <c r="M30" s="217">
        <v>0.493390016</v>
      </c>
      <c r="N30" s="118" t="s">
        <v>101</v>
      </c>
      <c r="O30" s="118" t="s">
        <v>101</v>
      </c>
      <c r="P30" s="118" t="s">
        <v>101</v>
      </c>
      <c r="Q30" s="118" t="s">
        <v>101</v>
      </c>
      <c r="R30" s="118" t="s">
        <v>101</v>
      </c>
      <c r="S30" s="118" t="s">
        <v>101</v>
      </c>
      <c r="T30" s="132"/>
    </row>
    <row r="31" spans="2:20" s="31" customFormat="1" ht="24.75" customHeight="1">
      <c r="B31" s="50" t="s">
        <v>100</v>
      </c>
      <c r="C31" s="201" t="s">
        <v>118</v>
      </c>
      <c r="D31" s="202" t="s">
        <v>101</v>
      </c>
      <c r="E31" s="202" t="str">
        <f>'縣市'!E31</f>
        <v>丁</v>
      </c>
      <c r="F31" s="44">
        <v>40885</v>
      </c>
      <c r="G31" s="45">
        <v>0.46388888888888885</v>
      </c>
      <c r="H31" s="203" t="s">
        <v>101</v>
      </c>
      <c r="I31" s="203" t="s">
        <v>101</v>
      </c>
      <c r="J31" s="242">
        <v>417.6</v>
      </c>
      <c r="K31" s="236" t="s">
        <v>101</v>
      </c>
      <c r="L31" s="203" t="s">
        <v>269</v>
      </c>
      <c r="M31" s="218">
        <v>4.127418176</v>
      </c>
      <c r="N31" s="203" t="s">
        <v>101</v>
      </c>
      <c r="O31" s="203" t="s">
        <v>101</v>
      </c>
      <c r="P31" s="203" t="s">
        <v>101</v>
      </c>
      <c r="Q31" s="203" t="s">
        <v>101</v>
      </c>
      <c r="R31" s="203" t="s">
        <v>101</v>
      </c>
      <c r="S31" s="203" t="s">
        <v>101</v>
      </c>
      <c r="T31" s="205"/>
    </row>
    <row r="32" spans="2:20" s="31" customFormat="1" ht="24.75" customHeight="1">
      <c r="B32" s="50" t="s">
        <v>271</v>
      </c>
      <c r="C32" s="201" t="s">
        <v>272</v>
      </c>
      <c r="D32" s="202" t="s">
        <v>101</v>
      </c>
      <c r="E32" s="202" t="str">
        <f>'縣市'!E32</f>
        <v>丁</v>
      </c>
      <c r="F32" s="44">
        <v>40885</v>
      </c>
      <c r="G32" s="45">
        <v>0.44375</v>
      </c>
      <c r="H32" s="203" t="s">
        <v>101</v>
      </c>
      <c r="I32" s="203" t="s">
        <v>101</v>
      </c>
      <c r="J32" s="242">
        <v>504.9</v>
      </c>
      <c r="K32" s="236" t="s">
        <v>101</v>
      </c>
      <c r="L32" s="203" t="s">
        <v>269</v>
      </c>
      <c r="M32" s="218">
        <v>5.61178408</v>
      </c>
      <c r="N32" s="203" t="s">
        <v>101</v>
      </c>
      <c r="O32" s="203" t="s">
        <v>101</v>
      </c>
      <c r="P32" s="203" t="s">
        <v>101</v>
      </c>
      <c r="Q32" s="203" t="s">
        <v>101</v>
      </c>
      <c r="R32" s="203" t="s">
        <v>101</v>
      </c>
      <c r="S32" s="203" t="s">
        <v>101</v>
      </c>
      <c r="T32" s="205"/>
    </row>
    <row r="33" spans="2:20" s="31" customFormat="1" ht="24.75" customHeight="1" thickBot="1">
      <c r="B33" s="40" t="s">
        <v>273</v>
      </c>
      <c r="C33" s="41" t="s">
        <v>274</v>
      </c>
      <c r="D33" s="119" t="s">
        <v>101</v>
      </c>
      <c r="E33" s="76" t="str">
        <f>'縣市'!E33</f>
        <v>丁</v>
      </c>
      <c r="F33" s="44">
        <v>40885</v>
      </c>
      <c r="G33" s="45">
        <v>0.5125</v>
      </c>
      <c r="H33" s="120" t="s">
        <v>101</v>
      </c>
      <c r="I33" s="120" t="s">
        <v>101</v>
      </c>
      <c r="J33" s="243">
        <v>420.5</v>
      </c>
      <c r="K33" s="237" t="s">
        <v>101</v>
      </c>
      <c r="L33" s="120" t="s">
        <v>269</v>
      </c>
      <c r="M33" s="219">
        <v>9.49262688</v>
      </c>
      <c r="N33" s="120" t="s">
        <v>101</v>
      </c>
      <c r="O33" s="120" t="s">
        <v>101</v>
      </c>
      <c r="P33" s="120" t="s">
        <v>101</v>
      </c>
      <c r="Q33" s="120" t="s">
        <v>101</v>
      </c>
      <c r="R33" s="120" t="s">
        <v>101</v>
      </c>
      <c r="S33" s="120" t="s">
        <v>101</v>
      </c>
      <c r="T33" s="133"/>
    </row>
    <row r="34" spans="1:27" s="31" customFormat="1" ht="21" customHeight="1" thickTop="1">
      <c r="A34" s="134"/>
      <c r="B34" s="72" t="s">
        <v>127</v>
      </c>
      <c r="C34" s="135"/>
      <c r="D34" s="135"/>
      <c r="E34" s="135"/>
      <c r="F34" s="73" t="s">
        <v>128</v>
      </c>
      <c r="G34" s="136"/>
      <c r="H34" s="59"/>
      <c r="I34" s="59"/>
      <c r="J34" s="78"/>
      <c r="K34" s="7" t="s">
        <v>27</v>
      </c>
      <c r="L34" s="137"/>
      <c r="M34" s="135"/>
      <c r="N34" s="135"/>
      <c r="O34" s="7" t="s">
        <v>129</v>
      </c>
      <c r="P34" s="135"/>
      <c r="Q34" s="135"/>
      <c r="T34" s="17" t="s">
        <v>158</v>
      </c>
      <c r="U34" s="137"/>
      <c r="V34" s="78"/>
      <c r="W34" s="78"/>
      <c r="X34" s="78"/>
      <c r="Y34" s="78"/>
      <c r="Z34" s="78"/>
      <c r="AA34" s="78"/>
    </row>
    <row r="35" s="31" customFormat="1" ht="13.5" customHeight="1">
      <c r="B35" s="138"/>
    </row>
    <row r="36" spans="2:29" s="31" customFormat="1" ht="24" customHeight="1">
      <c r="B36" s="6" t="s">
        <v>159</v>
      </c>
      <c r="C36" s="137"/>
      <c r="D36" s="137"/>
      <c r="E36" s="137"/>
      <c r="F36" s="137"/>
      <c r="G36" s="137"/>
      <c r="H36" s="137"/>
      <c r="I36" s="137"/>
      <c r="J36" s="137"/>
      <c r="K36" s="137"/>
      <c r="L36" s="137"/>
      <c r="M36" s="137"/>
      <c r="N36" s="137"/>
      <c r="O36" s="137"/>
      <c r="P36" s="137"/>
      <c r="Q36" s="137"/>
      <c r="T36" s="175" t="s">
        <v>281</v>
      </c>
      <c r="U36" s="137"/>
      <c r="V36" s="137"/>
      <c r="W36" s="102"/>
      <c r="X36" s="102"/>
      <c r="Y36" s="102"/>
      <c r="Z36" s="102"/>
      <c r="AA36" s="78"/>
      <c r="AC36" s="139"/>
    </row>
    <row r="37" spans="2:13" s="31" customFormat="1" ht="21" customHeight="1">
      <c r="B37" s="6" t="s">
        <v>218</v>
      </c>
      <c r="C37" s="140"/>
      <c r="D37" s="140"/>
      <c r="E37" s="140"/>
      <c r="F37" s="137"/>
      <c r="G37" s="137"/>
      <c r="H37" s="137"/>
      <c r="I37" s="102"/>
      <c r="J37" s="102"/>
      <c r="K37" s="102"/>
      <c r="L37" s="102"/>
      <c r="M37" s="139"/>
    </row>
    <row r="38" spans="1:13" s="31" customFormat="1" ht="21" customHeight="1">
      <c r="A38" s="141"/>
      <c r="B38" s="6" t="s">
        <v>219</v>
      </c>
      <c r="C38" s="140"/>
      <c r="D38" s="140"/>
      <c r="E38" s="140"/>
      <c r="F38" s="137"/>
      <c r="G38" s="137"/>
      <c r="H38" s="137"/>
      <c r="I38" s="142"/>
      <c r="J38" s="142"/>
      <c r="K38" s="142"/>
      <c r="L38" s="142"/>
      <c r="M38" s="132"/>
    </row>
    <row r="39" spans="1:29" s="134" customFormat="1" ht="21" customHeight="1">
      <c r="A39" s="31"/>
      <c r="B39" s="6" t="s">
        <v>160</v>
      </c>
      <c r="C39" s="138"/>
      <c r="D39" s="138"/>
      <c r="E39" s="138"/>
      <c r="F39" s="59"/>
      <c r="G39" s="59"/>
      <c r="H39" s="59"/>
      <c r="I39" s="59"/>
      <c r="K39" s="59"/>
      <c r="L39" s="59"/>
      <c r="M39" s="59"/>
      <c r="N39" s="59"/>
      <c r="O39" s="59"/>
      <c r="P39" s="59"/>
      <c r="Q39" s="59"/>
      <c r="R39" s="59"/>
      <c r="T39" s="143"/>
      <c r="U39" s="144"/>
      <c r="W39" s="59"/>
      <c r="AA39" s="78"/>
      <c r="AC39" s="59"/>
    </row>
    <row r="40" s="31" customFormat="1" ht="19.5">
      <c r="C40" s="74" t="s">
        <v>161</v>
      </c>
    </row>
    <row r="41" s="31" customFormat="1" ht="18.75"/>
    <row r="42" s="31" customFormat="1" ht="18.75"/>
    <row r="43" s="31" customFormat="1" ht="18.75"/>
    <row r="44" s="31" customFormat="1" ht="18.75"/>
    <row r="45" s="31" customFormat="1" ht="18.75"/>
    <row r="46" s="31" customFormat="1" ht="18.75"/>
    <row r="47" s="31" customFormat="1" ht="18.75"/>
    <row r="48" s="31" customFormat="1" ht="18.75"/>
    <row r="49" s="31" customFormat="1" ht="18.75"/>
    <row r="50" s="31" customFormat="1" ht="18.75"/>
    <row r="51" s="31" customFormat="1" ht="18.75"/>
    <row r="52" s="31" customFormat="1" ht="18.75"/>
    <row r="53" s="31" customFormat="1" ht="18.75"/>
    <row r="54" s="31" customFormat="1" ht="18.75"/>
    <row r="55" s="31" customFormat="1" ht="18.75"/>
    <row r="56" s="31" customFormat="1" ht="18.75"/>
    <row r="57" s="31" customFormat="1" ht="18.75"/>
    <row r="58" s="31" customFormat="1" ht="18.75"/>
    <row r="59" s="31" customFormat="1" ht="18.75"/>
    <row r="60" s="31" customFormat="1" ht="18.75"/>
    <row r="61" s="31" customFormat="1" ht="18.75"/>
    <row r="62" s="31" customFormat="1" ht="18.75"/>
    <row r="63" s="31" customFormat="1" ht="18.75"/>
    <row r="64" s="31" customFormat="1" ht="18.75"/>
    <row r="65" s="31" customFormat="1" ht="18.75"/>
    <row r="66" s="31" customFormat="1" ht="18.75"/>
    <row r="67" s="31" customFormat="1" ht="18.75"/>
    <row r="68" s="31" customFormat="1" ht="18.75"/>
    <row r="69" s="31" customFormat="1" ht="18.75"/>
    <row r="70" s="31" customFormat="1" ht="18.75"/>
    <row r="71" s="31" customFormat="1" ht="18.75"/>
    <row r="72" s="31" customFormat="1" ht="18.75"/>
    <row r="73" s="31" customFormat="1" ht="18.75"/>
    <row r="74" s="31" customFormat="1" ht="18.75"/>
    <row r="75" s="31" customFormat="1" ht="18.75"/>
    <row r="76" s="31" customFormat="1" ht="18.75"/>
    <row r="77" s="31" customFormat="1" ht="18.75"/>
    <row r="78" s="31" customFormat="1" ht="18.75"/>
    <row r="79" s="31" customFormat="1" ht="18.75"/>
    <row r="80" s="31" customFormat="1" ht="18.75"/>
    <row r="81" s="31" customFormat="1" ht="18.75"/>
    <row r="82" s="31" customFormat="1" ht="18.75"/>
    <row r="83" s="31" customFormat="1" ht="18.75"/>
    <row r="84" s="31" customFormat="1" ht="18.75"/>
    <row r="85" s="31" customFormat="1" ht="18.75"/>
    <row r="86" s="31" customFormat="1" ht="18.75"/>
    <row r="87" s="31" customFormat="1" ht="18.75"/>
    <row r="88" s="31" customFormat="1" ht="18.75"/>
    <row r="89" s="31" customFormat="1" ht="18.75"/>
    <row r="90" s="31" customFormat="1" ht="18.75"/>
    <row r="91" s="31" customFormat="1" ht="18.75"/>
    <row r="92" s="31" customFormat="1" ht="18.75"/>
    <row r="93" s="31" customFormat="1" ht="18.75"/>
    <row r="94" s="31" customFormat="1" ht="18.75"/>
    <row r="95" s="31" customFormat="1" ht="18.75"/>
    <row r="96" s="31" customFormat="1" ht="18.75"/>
    <row r="97" s="31" customFormat="1" ht="18.75"/>
    <row r="98" s="31" customFormat="1" ht="18.75"/>
    <row r="99" s="31" customFormat="1" ht="18.75"/>
    <row r="100" s="31" customFormat="1" ht="18.75"/>
    <row r="101" s="31" customFormat="1" ht="18.75"/>
    <row r="102" s="31" customFormat="1" ht="18.75"/>
    <row r="103" s="31" customFormat="1" ht="18.75"/>
    <row r="104" s="31" customFormat="1" ht="18.75"/>
    <row r="105" s="31" customFormat="1" ht="18.75"/>
    <row r="106" s="31" customFormat="1" ht="18.75"/>
    <row r="107" s="31" customFormat="1" ht="18.75"/>
    <row r="108" s="31" customFormat="1" ht="18.75"/>
    <row r="109" s="31" customFormat="1" ht="18.75"/>
    <row r="110" s="31" customFormat="1" ht="18.75"/>
    <row r="111" s="31" customFormat="1" ht="18.75"/>
    <row r="112" s="31" customFormat="1" ht="18.75"/>
    <row r="113" s="31" customFormat="1" ht="18.75"/>
    <row r="114" s="31" customFormat="1" ht="18.75"/>
    <row r="115" s="31" customFormat="1" ht="18.75"/>
    <row r="116" s="31" customFormat="1" ht="18.75"/>
    <row r="117" s="31" customFormat="1" ht="18.75"/>
    <row r="118" s="31" customFormat="1" ht="18.75"/>
    <row r="119" s="31" customFormat="1" ht="18.75"/>
    <row r="120" s="31" customFormat="1" ht="18.75"/>
    <row r="121" s="31" customFormat="1" ht="18.75"/>
    <row r="122" s="31" customFormat="1" ht="18.75"/>
    <row r="123" s="31" customFormat="1" ht="18.75"/>
    <row r="124" s="31" customFormat="1" ht="18.75"/>
    <row r="125" s="31" customFormat="1" ht="18.75"/>
    <row r="126" s="31" customFormat="1" ht="18.75"/>
    <row r="127" s="31" customFormat="1" ht="18.75"/>
    <row r="128" s="31" customFormat="1" ht="18.75"/>
    <row r="129" s="31" customFormat="1" ht="18.75"/>
    <row r="130" s="31" customFormat="1" ht="18.75"/>
    <row r="131" s="31" customFormat="1" ht="18.75"/>
    <row r="132" s="31" customFormat="1" ht="18.75"/>
    <row r="133" s="31" customFormat="1" ht="18.75"/>
    <row r="134" s="31" customFormat="1" ht="18.75"/>
    <row r="135" s="31" customFormat="1" ht="18.75"/>
    <row r="136" s="31" customFormat="1" ht="18.75"/>
    <row r="137" s="31" customFormat="1" ht="18.75"/>
    <row r="138" s="31" customFormat="1" ht="18.75"/>
    <row r="139" s="31" customFormat="1" ht="18.75"/>
    <row r="140" s="31" customFormat="1" ht="18.75"/>
    <row r="141" s="31" customFormat="1" ht="18.75"/>
    <row r="142" s="31" customFormat="1" ht="18.75"/>
    <row r="143" s="31" customFormat="1" ht="18.75"/>
    <row r="144" s="31" customFormat="1" ht="18.75"/>
    <row r="145" s="31" customFormat="1" ht="18.75"/>
    <row r="146" s="31" customFormat="1" ht="18.75"/>
    <row r="147" s="31" customFormat="1" ht="18.75"/>
    <row r="148" s="31" customFormat="1" ht="18.75"/>
    <row r="149" s="31" customFormat="1" ht="18.75"/>
    <row r="150" s="31" customFormat="1" ht="18.75"/>
    <row r="151" s="31" customFormat="1" ht="18.75"/>
    <row r="152" s="31" customFormat="1" ht="18.75"/>
    <row r="153" s="31" customFormat="1" ht="18.75"/>
    <row r="154" s="31" customFormat="1" ht="18.75"/>
    <row r="155" s="31" customFormat="1" ht="18.75"/>
    <row r="156" s="31" customFormat="1" ht="18.75"/>
    <row r="157" s="31" customFormat="1" ht="18.75"/>
    <row r="158" s="31" customFormat="1" ht="18.75"/>
    <row r="159" s="31" customFormat="1" ht="18.75"/>
    <row r="160" s="31" customFormat="1" ht="18.75"/>
    <row r="161" s="31" customFormat="1" ht="18.75"/>
    <row r="162" s="31" customFormat="1" ht="18.75"/>
    <row r="163" s="31" customFormat="1" ht="18.75"/>
    <row r="164" s="31" customFormat="1" ht="18.75"/>
    <row r="165" s="31" customFormat="1" ht="18.75"/>
    <row r="166" s="31" customFormat="1" ht="18.75"/>
    <row r="167" s="31" customFormat="1" ht="18.75"/>
    <row r="168" s="31" customFormat="1" ht="18.75"/>
    <row r="169" s="31" customFormat="1" ht="18.75"/>
    <row r="170" s="31" customFormat="1" ht="18.75"/>
    <row r="171" s="31" customFormat="1" ht="18.75"/>
    <row r="172" s="31" customFormat="1" ht="18.75"/>
    <row r="173" s="31" customFormat="1" ht="18.75"/>
    <row r="174" s="31" customFormat="1" ht="18.75"/>
    <row r="175" s="31" customFormat="1" ht="18.75"/>
    <row r="176" s="31" customFormat="1" ht="18.75"/>
    <row r="177" s="31" customFormat="1" ht="18.75"/>
    <row r="178" s="31" customFormat="1" ht="18.75"/>
    <row r="179" s="31" customFormat="1" ht="18.75"/>
    <row r="180" s="31" customFormat="1" ht="18.75"/>
    <row r="181" s="31" customFormat="1" ht="18.75"/>
    <row r="182" s="31" customFormat="1" ht="18.75"/>
    <row r="183" s="31" customFormat="1" ht="18.75"/>
    <row r="184" s="31" customFormat="1" ht="18.75"/>
    <row r="185" s="31" customFormat="1" ht="18.75"/>
    <row r="186" s="31" customFormat="1" ht="18.75"/>
    <row r="187" s="31" customFormat="1" ht="18.75"/>
    <row r="188" s="31" customFormat="1" ht="18.75"/>
    <row r="189" s="31" customFormat="1" ht="18.75"/>
    <row r="190" s="31" customFormat="1" ht="18.75"/>
    <row r="191" s="31" customFormat="1" ht="18.75"/>
    <row r="192" s="31" customFormat="1" ht="18.75"/>
    <row r="193" s="31" customFormat="1" ht="18.75"/>
    <row r="194" s="31" customFormat="1" ht="18.75"/>
    <row r="195" s="31" customFormat="1" ht="18.75"/>
    <row r="196" s="31" customFormat="1" ht="18.75"/>
    <row r="197" s="31" customFormat="1" ht="18.75"/>
    <row r="198" s="31" customFormat="1" ht="18.75"/>
    <row r="199" s="31" customFormat="1" ht="18.75"/>
    <row r="200" s="31" customFormat="1" ht="18.75"/>
    <row r="201" s="31" customFormat="1" ht="18.75"/>
    <row r="202" s="31" customFormat="1" ht="18.75"/>
    <row r="203" s="31" customFormat="1" ht="18.75"/>
    <row r="204" s="31" customFormat="1" ht="18.75"/>
    <row r="205" s="31" customFormat="1" ht="18.75"/>
    <row r="206" s="31" customFormat="1" ht="18.75"/>
    <row r="207" s="31" customFormat="1" ht="18.75"/>
    <row r="208" s="31" customFormat="1" ht="18.75"/>
    <row r="209" s="31" customFormat="1" ht="18.75"/>
    <row r="210" s="31" customFormat="1" ht="18.75"/>
    <row r="211" s="31" customFormat="1" ht="18.75"/>
    <row r="212" s="31" customFormat="1" ht="18.75"/>
    <row r="213" s="31" customFormat="1" ht="18.75"/>
    <row r="214" s="31" customFormat="1" ht="18.75"/>
    <row r="215" s="31" customFormat="1" ht="18.75"/>
    <row r="216" s="31" customFormat="1" ht="18.75"/>
    <row r="217" s="31" customFormat="1" ht="18.75"/>
    <row r="218" s="31" customFormat="1" ht="18.75"/>
    <row r="219" s="31" customFormat="1" ht="18.75"/>
    <row r="220" s="31" customFormat="1" ht="18.75"/>
    <row r="221" s="31" customFormat="1" ht="18.75"/>
    <row r="222" s="31" customFormat="1" ht="18.75"/>
    <row r="223" s="31" customFormat="1" ht="18.75"/>
    <row r="224" spans="1:2" ht="18.75">
      <c r="A224" s="31"/>
      <c r="B224" s="31"/>
    </row>
  </sheetData>
  <mergeCells count="1">
    <mergeCell ref="S2:T2"/>
  </mergeCells>
  <printOptions horizontalCentered="1"/>
  <pageMargins left="0.5905511811023623" right="0.4724409448818898" top="0.31496062992125984" bottom="0.2755905511811024" header="0.4724409448818898" footer="0.3937007874015748"/>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B2:X30"/>
  <sheetViews>
    <sheetView showGridLines="0" zoomScale="75" zoomScaleNormal="75" workbookViewId="0" topLeftCell="A1">
      <selection activeCell="O30" sqref="O30"/>
    </sheetView>
  </sheetViews>
  <sheetFormatPr defaultColWidth="9.00390625" defaultRowHeight="16.5"/>
  <cols>
    <col min="1" max="1" width="4.25390625" style="85" customWidth="1"/>
    <col min="2" max="2" width="13.875" style="85" customWidth="1"/>
    <col min="3" max="3" width="13.25390625" style="85" customWidth="1"/>
    <col min="4" max="4" width="13.75390625" style="85" customWidth="1"/>
    <col min="5" max="5" width="12.25390625" style="85" customWidth="1"/>
    <col min="6" max="6" width="15.625" style="85" customWidth="1"/>
    <col min="7" max="7" width="15.125" style="85" customWidth="1"/>
    <col min="8" max="8" width="29.00390625" style="85" customWidth="1"/>
    <col min="9" max="10" width="7.875" style="85" customWidth="1"/>
    <col min="11" max="13" width="9.875" style="85" customWidth="1"/>
    <col min="14" max="14" width="19.50390625" style="85" customWidth="1"/>
    <col min="15" max="15" width="20.875" style="85" customWidth="1"/>
    <col min="16" max="16384" width="4.25390625" style="85" customWidth="1"/>
  </cols>
  <sheetData>
    <row r="2" spans="2:15" ht="39.75" customHeight="1">
      <c r="B2" s="83" t="s">
        <v>280</v>
      </c>
      <c r="C2" s="145"/>
      <c r="D2" s="84"/>
      <c r="E2" s="84"/>
      <c r="F2" s="84"/>
      <c r="G2" s="84"/>
      <c r="H2" s="84"/>
      <c r="I2" s="84"/>
      <c r="J2" s="84"/>
      <c r="K2" s="84"/>
      <c r="L2" s="84"/>
      <c r="M2" s="84"/>
      <c r="N2" s="84"/>
      <c r="O2" s="84"/>
    </row>
    <row r="3" spans="2:15" ht="30" customHeight="1" thickBot="1">
      <c r="B3" s="28" t="s">
        <v>284</v>
      </c>
      <c r="C3" s="146"/>
      <c r="D3" s="86"/>
      <c r="E3" s="86"/>
      <c r="F3" s="86"/>
      <c r="G3" s="86"/>
      <c r="H3" s="86"/>
      <c r="I3" s="86"/>
      <c r="J3" s="86"/>
      <c r="K3" s="86"/>
      <c r="L3" s="86"/>
      <c r="M3" s="86"/>
      <c r="N3" s="86"/>
      <c r="O3" s="86"/>
    </row>
    <row r="4" spans="2:15" s="151" customFormat="1" ht="28.5" customHeight="1" thickTop="1">
      <c r="B4" s="38" t="s">
        <v>162</v>
      </c>
      <c r="C4" s="147"/>
      <c r="D4" s="14" t="s">
        <v>28</v>
      </c>
      <c r="E4" s="14" t="s">
        <v>29</v>
      </c>
      <c r="F4" s="14" t="s">
        <v>163</v>
      </c>
      <c r="G4" s="14" t="s">
        <v>30</v>
      </c>
      <c r="H4" s="14" t="s">
        <v>164</v>
      </c>
      <c r="I4" s="15" t="s">
        <v>31</v>
      </c>
      <c r="J4" s="148"/>
      <c r="K4" s="15" t="s">
        <v>165</v>
      </c>
      <c r="L4" s="149"/>
      <c r="M4" s="148"/>
      <c r="N4" s="150"/>
      <c r="O4" s="150"/>
    </row>
    <row r="5" spans="2:15" s="151" customFormat="1" ht="28.5" customHeight="1" thickBot="1">
      <c r="B5" s="30" t="s">
        <v>166</v>
      </c>
      <c r="C5" s="152"/>
      <c r="D5" s="29" t="s">
        <v>167</v>
      </c>
      <c r="E5" s="29" t="s">
        <v>168</v>
      </c>
      <c r="F5" s="30" t="s">
        <v>169</v>
      </c>
      <c r="G5" s="30" t="s">
        <v>170</v>
      </c>
      <c r="H5" s="30" t="s">
        <v>171</v>
      </c>
      <c r="I5" s="29" t="s">
        <v>32</v>
      </c>
      <c r="J5" s="29" t="s">
        <v>33</v>
      </c>
      <c r="K5" s="29" t="s">
        <v>34</v>
      </c>
      <c r="L5" s="29" t="s">
        <v>35</v>
      </c>
      <c r="M5" s="29" t="s">
        <v>36</v>
      </c>
      <c r="N5" s="153"/>
      <c r="O5" s="153"/>
    </row>
    <row r="6" spans="2:15" s="156" customFormat="1" ht="32.25" customHeight="1" thickTop="1">
      <c r="B6" s="39" t="s">
        <v>38</v>
      </c>
      <c r="C6" s="32" t="s">
        <v>44</v>
      </c>
      <c r="D6" s="33" t="s">
        <v>45</v>
      </c>
      <c r="E6" s="33" t="s">
        <v>172</v>
      </c>
      <c r="F6" s="34">
        <v>1298</v>
      </c>
      <c r="G6" s="35" t="s">
        <v>126</v>
      </c>
      <c r="H6" s="36" t="s">
        <v>173</v>
      </c>
      <c r="I6" s="37" t="s">
        <v>55</v>
      </c>
      <c r="J6" s="37" t="s">
        <v>56</v>
      </c>
      <c r="K6" s="154" t="s">
        <v>97</v>
      </c>
      <c r="L6" s="155"/>
      <c r="M6" s="154"/>
      <c r="N6" s="258" t="s">
        <v>174</v>
      </c>
      <c r="O6" s="259"/>
    </row>
    <row r="7" spans="2:15" s="31" customFormat="1" ht="32.25" customHeight="1">
      <c r="B7" s="32" t="s">
        <v>38</v>
      </c>
      <c r="C7" s="32" t="s">
        <v>44</v>
      </c>
      <c r="D7" s="33" t="s">
        <v>46</v>
      </c>
      <c r="E7" s="33" t="s">
        <v>175</v>
      </c>
      <c r="F7" s="34">
        <v>1429</v>
      </c>
      <c r="G7" s="35" t="s">
        <v>176</v>
      </c>
      <c r="H7" s="36" t="s">
        <v>177</v>
      </c>
      <c r="I7" s="37" t="s">
        <v>57</v>
      </c>
      <c r="J7" s="37" t="s">
        <v>58</v>
      </c>
      <c r="K7" s="114" t="s">
        <v>97</v>
      </c>
      <c r="L7" s="157"/>
      <c r="M7" s="114"/>
      <c r="N7" s="256" t="s">
        <v>178</v>
      </c>
      <c r="O7" s="257"/>
    </row>
    <row r="8" spans="2:15" s="31" customFormat="1" ht="32.25" customHeight="1">
      <c r="B8" s="32" t="s">
        <v>38</v>
      </c>
      <c r="C8" s="32" t="s">
        <v>44</v>
      </c>
      <c r="D8" s="33" t="s">
        <v>47</v>
      </c>
      <c r="E8" s="33" t="s">
        <v>175</v>
      </c>
      <c r="F8" s="34">
        <v>1434</v>
      </c>
      <c r="G8" s="35" t="s">
        <v>176</v>
      </c>
      <c r="H8" s="36" t="s">
        <v>179</v>
      </c>
      <c r="I8" s="37" t="s">
        <v>59</v>
      </c>
      <c r="J8" s="37" t="s">
        <v>60</v>
      </c>
      <c r="K8" s="114" t="s">
        <v>97</v>
      </c>
      <c r="L8" s="157"/>
      <c r="M8" s="114"/>
      <c r="N8" s="256" t="s">
        <v>178</v>
      </c>
      <c r="O8" s="257"/>
    </row>
    <row r="9" spans="2:15" s="31" customFormat="1" ht="32.25" customHeight="1">
      <c r="B9" s="32" t="s">
        <v>38</v>
      </c>
      <c r="C9" s="32" t="s">
        <v>44</v>
      </c>
      <c r="D9" s="33" t="s">
        <v>180</v>
      </c>
      <c r="E9" s="51" t="s">
        <v>96</v>
      </c>
      <c r="F9" s="34" t="s">
        <v>181</v>
      </c>
      <c r="G9" s="35" t="s">
        <v>176</v>
      </c>
      <c r="H9" s="36" t="s">
        <v>182</v>
      </c>
      <c r="I9" s="37" t="s">
        <v>211</v>
      </c>
      <c r="J9" s="37" t="s">
        <v>212</v>
      </c>
      <c r="K9" s="114" t="s">
        <v>97</v>
      </c>
      <c r="L9" s="157"/>
      <c r="M9" s="114"/>
      <c r="N9" s="256" t="s">
        <v>178</v>
      </c>
      <c r="O9" s="257"/>
    </row>
    <row r="10" spans="2:15" s="31" customFormat="1" ht="32.25" customHeight="1">
      <c r="B10" s="32" t="s">
        <v>39</v>
      </c>
      <c r="C10" s="32" t="s">
        <v>44</v>
      </c>
      <c r="D10" s="33" t="s">
        <v>183</v>
      </c>
      <c r="E10" s="33" t="s">
        <v>175</v>
      </c>
      <c r="F10" s="34">
        <v>1426</v>
      </c>
      <c r="G10" s="35" t="s">
        <v>176</v>
      </c>
      <c r="H10" s="36" t="s">
        <v>184</v>
      </c>
      <c r="I10" s="37" t="s">
        <v>61</v>
      </c>
      <c r="J10" s="37" t="s">
        <v>62</v>
      </c>
      <c r="K10" s="114" t="s">
        <v>97</v>
      </c>
      <c r="L10" s="157"/>
      <c r="M10" s="114"/>
      <c r="N10" s="256" t="s">
        <v>178</v>
      </c>
      <c r="O10" s="257"/>
    </row>
    <row r="11" spans="2:18" s="184" customFormat="1" ht="32.25" customHeight="1">
      <c r="B11" s="176" t="s">
        <v>39</v>
      </c>
      <c r="C11" s="176" t="s">
        <v>44</v>
      </c>
      <c r="D11" s="177" t="s">
        <v>215</v>
      </c>
      <c r="E11" s="177" t="s">
        <v>175</v>
      </c>
      <c r="F11" s="178">
        <v>1427</v>
      </c>
      <c r="G11" s="179" t="s">
        <v>176</v>
      </c>
      <c r="H11" s="180" t="s">
        <v>185</v>
      </c>
      <c r="I11" s="181" t="s">
        <v>216</v>
      </c>
      <c r="J11" s="181" t="s">
        <v>217</v>
      </c>
      <c r="K11" s="114" t="s">
        <v>97</v>
      </c>
      <c r="L11" s="183"/>
      <c r="M11" s="182"/>
      <c r="N11" s="254" t="s">
        <v>178</v>
      </c>
      <c r="O11" s="255"/>
      <c r="R11" s="185"/>
    </row>
    <row r="12" spans="2:15" s="31" customFormat="1" ht="32.25" customHeight="1">
      <c r="B12" s="32" t="s">
        <v>39</v>
      </c>
      <c r="C12" s="32" t="s">
        <v>44</v>
      </c>
      <c r="D12" s="33" t="s">
        <v>48</v>
      </c>
      <c r="E12" s="33" t="s">
        <v>175</v>
      </c>
      <c r="F12" s="34">
        <v>1430</v>
      </c>
      <c r="G12" s="35" t="s">
        <v>176</v>
      </c>
      <c r="H12" s="36" t="s">
        <v>186</v>
      </c>
      <c r="I12" s="37" t="s">
        <v>63</v>
      </c>
      <c r="J12" s="37" t="s">
        <v>64</v>
      </c>
      <c r="K12" s="114" t="s">
        <v>97</v>
      </c>
      <c r="L12" s="157"/>
      <c r="M12" s="114"/>
      <c r="N12" s="256" t="s">
        <v>178</v>
      </c>
      <c r="O12" s="257"/>
    </row>
    <row r="13" spans="2:17" s="31" customFormat="1" ht="32.25" customHeight="1">
      <c r="B13" s="32" t="s">
        <v>40</v>
      </c>
      <c r="C13" s="32" t="s">
        <v>44</v>
      </c>
      <c r="D13" s="33" t="s">
        <v>49</v>
      </c>
      <c r="E13" s="33" t="s">
        <v>261</v>
      </c>
      <c r="F13" s="34">
        <v>1419</v>
      </c>
      <c r="G13" s="35" t="s">
        <v>176</v>
      </c>
      <c r="H13" s="36" t="s">
        <v>187</v>
      </c>
      <c r="I13" s="37" t="s">
        <v>65</v>
      </c>
      <c r="J13" s="37" t="s">
        <v>66</v>
      </c>
      <c r="K13" s="114" t="s">
        <v>97</v>
      </c>
      <c r="L13" s="157"/>
      <c r="M13" s="114"/>
      <c r="N13" s="256" t="s">
        <v>268</v>
      </c>
      <c r="O13" s="257"/>
      <c r="Q13" s="194"/>
    </row>
    <row r="14" spans="2:15" s="31" customFormat="1" ht="32.25" customHeight="1">
      <c r="B14" s="32" t="s">
        <v>40</v>
      </c>
      <c r="C14" s="32" t="s">
        <v>44</v>
      </c>
      <c r="D14" s="33" t="s">
        <v>50</v>
      </c>
      <c r="E14" s="33" t="s">
        <v>101</v>
      </c>
      <c r="F14" s="34">
        <v>1432</v>
      </c>
      <c r="G14" s="35" t="s">
        <v>176</v>
      </c>
      <c r="H14" s="36" t="s">
        <v>188</v>
      </c>
      <c r="I14" s="37" t="s">
        <v>67</v>
      </c>
      <c r="J14" s="37" t="s">
        <v>68</v>
      </c>
      <c r="K14" s="114" t="s">
        <v>97</v>
      </c>
      <c r="L14" s="157"/>
      <c r="M14" s="114"/>
      <c r="N14" s="256" t="s">
        <v>268</v>
      </c>
      <c r="O14" s="257"/>
    </row>
    <row r="15" spans="2:15" s="31" customFormat="1" ht="32.25" customHeight="1">
      <c r="B15" s="32" t="s">
        <v>40</v>
      </c>
      <c r="C15" s="32" t="s">
        <v>44</v>
      </c>
      <c r="D15" s="33" t="s">
        <v>51</v>
      </c>
      <c r="E15" s="33" t="s">
        <v>101</v>
      </c>
      <c r="F15" s="34">
        <v>1433</v>
      </c>
      <c r="G15" s="35" t="s">
        <v>176</v>
      </c>
      <c r="H15" s="36" t="s">
        <v>189</v>
      </c>
      <c r="I15" s="37" t="s">
        <v>69</v>
      </c>
      <c r="J15" s="37" t="s">
        <v>70</v>
      </c>
      <c r="K15" s="114" t="s">
        <v>97</v>
      </c>
      <c r="L15" s="157"/>
      <c r="M15" s="114"/>
      <c r="N15" s="256" t="s">
        <v>268</v>
      </c>
      <c r="O15" s="257"/>
    </row>
    <row r="16" spans="2:15" s="31" customFormat="1" ht="32.25" customHeight="1">
      <c r="B16" s="32" t="s">
        <v>41</v>
      </c>
      <c r="C16" s="32" t="s">
        <v>44</v>
      </c>
      <c r="D16" s="33" t="s">
        <v>52</v>
      </c>
      <c r="E16" s="33" t="s">
        <v>101</v>
      </c>
      <c r="F16" s="34">
        <v>1422</v>
      </c>
      <c r="G16" s="35" t="s">
        <v>176</v>
      </c>
      <c r="H16" s="36" t="s">
        <v>190</v>
      </c>
      <c r="I16" s="37" t="s">
        <v>71</v>
      </c>
      <c r="J16" s="37" t="s">
        <v>72</v>
      </c>
      <c r="K16" s="114" t="s">
        <v>97</v>
      </c>
      <c r="L16" s="157"/>
      <c r="M16" s="114"/>
      <c r="N16" s="256" t="s">
        <v>268</v>
      </c>
      <c r="O16" s="257"/>
    </row>
    <row r="17" spans="2:15" s="31" customFormat="1" ht="32.25" customHeight="1">
      <c r="B17" s="32" t="s">
        <v>41</v>
      </c>
      <c r="C17" s="32" t="s">
        <v>44</v>
      </c>
      <c r="D17" s="33" t="s">
        <v>53</v>
      </c>
      <c r="E17" s="33" t="s">
        <v>101</v>
      </c>
      <c r="F17" s="34">
        <v>1425</v>
      </c>
      <c r="G17" s="35" t="s">
        <v>176</v>
      </c>
      <c r="H17" s="36" t="s">
        <v>191</v>
      </c>
      <c r="I17" s="37" t="s">
        <v>73</v>
      </c>
      <c r="J17" s="37" t="s">
        <v>74</v>
      </c>
      <c r="K17" s="114" t="s">
        <v>97</v>
      </c>
      <c r="L17" s="157"/>
      <c r="M17" s="114"/>
      <c r="N17" s="256" t="s">
        <v>268</v>
      </c>
      <c r="O17" s="257"/>
    </row>
    <row r="18" spans="2:15" s="31" customFormat="1" ht="32.25" customHeight="1">
      <c r="B18" s="32" t="s">
        <v>41</v>
      </c>
      <c r="C18" s="32" t="s">
        <v>44</v>
      </c>
      <c r="D18" s="33" t="s">
        <v>54</v>
      </c>
      <c r="E18" s="33" t="s">
        <v>101</v>
      </c>
      <c r="F18" s="34">
        <v>1431</v>
      </c>
      <c r="G18" s="35" t="s">
        <v>176</v>
      </c>
      <c r="H18" s="36" t="s">
        <v>192</v>
      </c>
      <c r="I18" s="37" t="s">
        <v>75</v>
      </c>
      <c r="J18" s="37" t="s">
        <v>76</v>
      </c>
      <c r="K18" s="114" t="s">
        <v>97</v>
      </c>
      <c r="L18" s="157"/>
      <c r="M18" s="114"/>
      <c r="N18" s="256" t="s">
        <v>268</v>
      </c>
      <c r="O18" s="257"/>
    </row>
    <row r="19" spans="2:15" s="31" customFormat="1" ht="32.25" customHeight="1">
      <c r="B19" s="32" t="s">
        <v>42</v>
      </c>
      <c r="C19" s="32" t="s">
        <v>44</v>
      </c>
      <c r="D19" s="33" t="s">
        <v>193</v>
      </c>
      <c r="E19" s="33" t="s">
        <v>101</v>
      </c>
      <c r="F19" s="34">
        <v>1423</v>
      </c>
      <c r="G19" s="35" t="s">
        <v>176</v>
      </c>
      <c r="H19" s="36" t="s">
        <v>194</v>
      </c>
      <c r="I19" s="37" t="s">
        <v>77</v>
      </c>
      <c r="J19" s="37" t="s">
        <v>78</v>
      </c>
      <c r="K19" s="114" t="s">
        <v>97</v>
      </c>
      <c r="L19" s="157"/>
      <c r="M19" s="114"/>
      <c r="N19" s="256" t="s">
        <v>268</v>
      </c>
      <c r="O19" s="257"/>
    </row>
    <row r="20" spans="2:15" s="31" customFormat="1" ht="32.25" customHeight="1">
      <c r="B20" s="32" t="s">
        <v>42</v>
      </c>
      <c r="C20" s="32" t="s">
        <v>44</v>
      </c>
      <c r="D20" s="33" t="s">
        <v>195</v>
      </c>
      <c r="E20" s="33" t="s">
        <v>101</v>
      </c>
      <c r="F20" s="34">
        <v>1424</v>
      </c>
      <c r="G20" s="35" t="s">
        <v>176</v>
      </c>
      <c r="H20" s="36" t="s">
        <v>196</v>
      </c>
      <c r="I20" s="37" t="s">
        <v>79</v>
      </c>
      <c r="J20" s="37" t="s">
        <v>80</v>
      </c>
      <c r="K20" s="114" t="s">
        <v>97</v>
      </c>
      <c r="L20" s="157"/>
      <c r="M20" s="114"/>
      <c r="N20" s="256" t="s">
        <v>268</v>
      </c>
      <c r="O20" s="257"/>
    </row>
    <row r="21" spans="2:15" s="31" customFormat="1" ht="32.25" customHeight="1">
      <c r="B21" s="32" t="s">
        <v>42</v>
      </c>
      <c r="C21" s="32" t="s">
        <v>44</v>
      </c>
      <c r="D21" s="33" t="s">
        <v>197</v>
      </c>
      <c r="E21" s="33" t="s">
        <v>101</v>
      </c>
      <c r="F21" s="34">
        <v>1428</v>
      </c>
      <c r="G21" s="35" t="s">
        <v>176</v>
      </c>
      <c r="H21" s="36" t="s">
        <v>198</v>
      </c>
      <c r="I21" s="37" t="s">
        <v>81</v>
      </c>
      <c r="J21" s="37" t="s">
        <v>82</v>
      </c>
      <c r="K21" s="114" t="s">
        <v>97</v>
      </c>
      <c r="L21" s="157"/>
      <c r="M21" s="114"/>
      <c r="N21" s="256" t="s">
        <v>268</v>
      </c>
      <c r="O21" s="257"/>
    </row>
    <row r="22" spans="2:15" s="31" customFormat="1" ht="32.25" customHeight="1">
      <c r="B22" s="32" t="s">
        <v>43</v>
      </c>
      <c r="C22" s="32" t="s">
        <v>44</v>
      </c>
      <c r="D22" s="56" t="s">
        <v>199</v>
      </c>
      <c r="E22" s="33" t="s">
        <v>101</v>
      </c>
      <c r="F22" s="34">
        <v>1421</v>
      </c>
      <c r="G22" s="35" t="s">
        <v>176</v>
      </c>
      <c r="H22" s="36" t="s">
        <v>200</v>
      </c>
      <c r="I22" s="37" t="s">
        <v>83</v>
      </c>
      <c r="J22" s="37" t="s">
        <v>84</v>
      </c>
      <c r="K22" s="114" t="s">
        <v>97</v>
      </c>
      <c r="L22" s="157"/>
      <c r="M22" s="114"/>
      <c r="N22" s="256" t="s">
        <v>268</v>
      </c>
      <c r="O22" s="257"/>
    </row>
    <row r="23" spans="2:15" s="31" customFormat="1" ht="32.25" customHeight="1">
      <c r="B23" s="32" t="s">
        <v>43</v>
      </c>
      <c r="C23" s="32" t="s">
        <v>44</v>
      </c>
      <c r="D23" s="33" t="s">
        <v>201</v>
      </c>
      <c r="E23" s="33" t="s">
        <v>101</v>
      </c>
      <c r="F23" s="34">
        <v>1435</v>
      </c>
      <c r="G23" s="35" t="s">
        <v>176</v>
      </c>
      <c r="H23" s="36" t="s">
        <v>202</v>
      </c>
      <c r="I23" s="37" t="s">
        <v>85</v>
      </c>
      <c r="J23" s="37" t="s">
        <v>86</v>
      </c>
      <c r="K23" s="114" t="s">
        <v>97</v>
      </c>
      <c r="L23" s="157"/>
      <c r="M23" s="114"/>
      <c r="N23" s="256" t="s">
        <v>268</v>
      </c>
      <c r="O23" s="257"/>
    </row>
    <row r="24" spans="2:15" s="31" customFormat="1" ht="32.25" customHeight="1">
      <c r="B24" s="50" t="s">
        <v>43</v>
      </c>
      <c r="C24" s="50" t="s">
        <v>44</v>
      </c>
      <c r="D24" s="51" t="s">
        <v>90</v>
      </c>
      <c r="E24" s="51" t="s">
        <v>101</v>
      </c>
      <c r="F24" s="52">
        <v>1420</v>
      </c>
      <c r="G24" s="53" t="s">
        <v>93</v>
      </c>
      <c r="H24" s="36" t="s">
        <v>203</v>
      </c>
      <c r="I24" s="37" t="s">
        <v>87</v>
      </c>
      <c r="J24" s="37" t="s">
        <v>88</v>
      </c>
      <c r="K24" s="114" t="s">
        <v>97</v>
      </c>
      <c r="L24" s="158"/>
      <c r="M24" s="159"/>
      <c r="N24" s="256" t="s">
        <v>268</v>
      </c>
      <c r="O24" s="257"/>
    </row>
    <row r="25" spans="2:15" s="31" customFormat="1" ht="32.25" customHeight="1">
      <c r="B25" s="47" t="s">
        <v>91</v>
      </c>
      <c r="C25" s="50" t="s">
        <v>44</v>
      </c>
      <c r="D25" s="48" t="s">
        <v>92</v>
      </c>
      <c r="E25" s="51" t="s">
        <v>101</v>
      </c>
      <c r="F25" s="117" t="s">
        <v>181</v>
      </c>
      <c r="G25" s="35" t="s">
        <v>176</v>
      </c>
      <c r="H25" s="36" t="s">
        <v>204</v>
      </c>
      <c r="I25" s="37" t="s">
        <v>205</v>
      </c>
      <c r="J25" s="37" t="s">
        <v>206</v>
      </c>
      <c r="K25" s="114" t="s">
        <v>97</v>
      </c>
      <c r="L25" s="160"/>
      <c r="M25" s="159"/>
      <c r="N25" s="256" t="s">
        <v>268</v>
      </c>
      <c r="O25" s="257"/>
    </row>
    <row r="26" spans="2:15" s="31" customFormat="1" ht="32.25" customHeight="1">
      <c r="B26" s="50" t="s">
        <v>207</v>
      </c>
      <c r="C26" s="206" t="s">
        <v>44</v>
      </c>
      <c r="D26" s="201" t="s">
        <v>98</v>
      </c>
      <c r="E26" s="201" t="s">
        <v>101</v>
      </c>
      <c r="F26" s="202" t="s">
        <v>181</v>
      </c>
      <c r="G26" s="207" t="s">
        <v>176</v>
      </c>
      <c r="H26" s="36" t="s">
        <v>208</v>
      </c>
      <c r="I26" s="37" t="s">
        <v>213</v>
      </c>
      <c r="J26" s="37" t="s">
        <v>214</v>
      </c>
      <c r="K26" s="114" t="s">
        <v>97</v>
      </c>
      <c r="L26" s="208"/>
      <c r="M26" s="209"/>
      <c r="N26" s="256" t="s">
        <v>268</v>
      </c>
      <c r="O26" s="257"/>
    </row>
    <row r="27" spans="2:15" s="31" customFormat="1" ht="32.25" customHeight="1">
      <c r="B27" s="50" t="s">
        <v>257</v>
      </c>
      <c r="C27" s="206" t="s">
        <v>44</v>
      </c>
      <c r="D27" s="201" t="s">
        <v>259</v>
      </c>
      <c r="E27" s="201" t="s">
        <v>101</v>
      </c>
      <c r="F27" s="202" t="s">
        <v>181</v>
      </c>
      <c r="G27" s="207" t="s">
        <v>176</v>
      </c>
      <c r="H27" s="36" t="s">
        <v>266</v>
      </c>
      <c r="I27" s="37" t="s">
        <v>262</v>
      </c>
      <c r="J27" s="37" t="s">
        <v>263</v>
      </c>
      <c r="K27" s="114" t="s">
        <v>97</v>
      </c>
      <c r="L27" s="208"/>
      <c r="M27" s="209"/>
      <c r="N27" s="256" t="s">
        <v>268</v>
      </c>
      <c r="O27" s="257"/>
    </row>
    <row r="28" spans="2:15" s="31" customFormat="1" ht="32.25" customHeight="1" thickBot="1">
      <c r="B28" s="40" t="s">
        <v>258</v>
      </c>
      <c r="C28" s="210" t="s">
        <v>44</v>
      </c>
      <c r="D28" s="41" t="s">
        <v>260</v>
      </c>
      <c r="E28" s="41" t="s">
        <v>101</v>
      </c>
      <c r="F28" s="119" t="s">
        <v>181</v>
      </c>
      <c r="G28" s="42" t="s">
        <v>176</v>
      </c>
      <c r="H28" s="55" t="s">
        <v>267</v>
      </c>
      <c r="I28" s="174" t="s">
        <v>264</v>
      </c>
      <c r="J28" s="174" t="s">
        <v>265</v>
      </c>
      <c r="K28" s="211" t="s">
        <v>97</v>
      </c>
      <c r="L28" s="161"/>
      <c r="M28" s="162"/>
      <c r="N28" s="260" t="s">
        <v>268</v>
      </c>
      <c r="O28" s="261"/>
    </row>
    <row r="29" spans="2:24" s="168" customFormat="1" ht="22.5" customHeight="1" thickTop="1">
      <c r="B29" s="11" t="s">
        <v>209</v>
      </c>
      <c r="C29" s="163"/>
      <c r="D29" s="59"/>
      <c r="E29" s="13" t="s">
        <v>26</v>
      </c>
      <c r="F29" s="59"/>
      <c r="G29" s="59"/>
      <c r="H29" s="11" t="s">
        <v>27</v>
      </c>
      <c r="I29" s="164"/>
      <c r="J29" s="59"/>
      <c r="K29" s="75" t="s">
        <v>210</v>
      </c>
      <c r="L29" s="165"/>
      <c r="M29" s="164"/>
      <c r="N29" s="166"/>
      <c r="O29" s="166" t="s">
        <v>285</v>
      </c>
      <c r="P29" s="167"/>
      <c r="R29" s="58"/>
      <c r="V29" s="58"/>
      <c r="X29" s="58"/>
    </row>
    <row r="30" spans="2:22" s="156" customFormat="1" ht="22.5" customHeight="1">
      <c r="B30" s="169"/>
      <c r="C30" s="169"/>
      <c r="D30" s="170"/>
      <c r="E30" s="170"/>
      <c r="F30" s="170"/>
      <c r="G30" s="170"/>
      <c r="H30" s="170"/>
      <c r="I30" s="170"/>
      <c r="J30" s="170"/>
      <c r="K30" s="170"/>
      <c r="L30" s="170"/>
      <c r="M30" s="170"/>
      <c r="N30" s="170"/>
      <c r="O30" s="170"/>
      <c r="P30" s="171"/>
      <c r="Q30" s="58"/>
      <c r="R30" s="58"/>
      <c r="S30" s="58"/>
      <c r="T30" s="58"/>
      <c r="U30" s="58"/>
      <c r="V30" s="58"/>
    </row>
    <row r="31" s="31" customFormat="1" ht="21" customHeight="1"/>
    <row r="32" s="31" customFormat="1" ht="18.75"/>
    <row r="33" s="31" customFormat="1" ht="18.75"/>
    <row r="34" s="31" customFormat="1" ht="18.75"/>
    <row r="35" s="31" customFormat="1" ht="18.75"/>
    <row r="36" s="31" customFormat="1" ht="18.75"/>
    <row r="37" s="31" customFormat="1" ht="18.75"/>
    <row r="38" s="31" customFormat="1" ht="18.75"/>
    <row r="39" s="31" customFormat="1" ht="18.75"/>
    <row r="40" s="31" customFormat="1" ht="18.75"/>
    <row r="41" s="31" customFormat="1" ht="18.75"/>
    <row r="42" s="31" customFormat="1" ht="18.75"/>
    <row r="43" s="31" customFormat="1" ht="18.75"/>
    <row r="44" s="31" customFormat="1" ht="18.75"/>
    <row r="45" s="31" customFormat="1" ht="18.75"/>
    <row r="46" s="31" customFormat="1" ht="18.75"/>
    <row r="47" s="31" customFormat="1" ht="18.75"/>
    <row r="48" s="31" customFormat="1" ht="18.75"/>
    <row r="49" s="31" customFormat="1" ht="18.75"/>
    <row r="50" s="31" customFormat="1" ht="18.75"/>
    <row r="51" s="31" customFormat="1" ht="18.75"/>
    <row r="52" s="31" customFormat="1" ht="18.75"/>
    <row r="53" s="31" customFormat="1" ht="18.75"/>
    <row r="54" s="31" customFormat="1" ht="18.75"/>
    <row r="55" s="31" customFormat="1" ht="18.75"/>
    <row r="56" s="31" customFormat="1" ht="18.75"/>
    <row r="57" s="31" customFormat="1" ht="18.75"/>
    <row r="58" s="31" customFormat="1" ht="18.75"/>
    <row r="59" s="31" customFormat="1" ht="18.75"/>
    <row r="60" s="31" customFormat="1" ht="18.75"/>
    <row r="61" s="31" customFormat="1" ht="18.75"/>
    <row r="62" s="31" customFormat="1" ht="18.75"/>
    <row r="63" s="31" customFormat="1" ht="18.75"/>
    <row r="64" s="31" customFormat="1" ht="18.75"/>
    <row r="65" s="31" customFormat="1" ht="18.75"/>
    <row r="66" s="31" customFormat="1" ht="18.75"/>
    <row r="67" s="31" customFormat="1" ht="18.75"/>
    <row r="68" s="31" customFormat="1" ht="18.75"/>
    <row r="69" s="31" customFormat="1" ht="18.75"/>
    <row r="70" s="31" customFormat="1" ht="18.75"/>
    <row r="71" s="31" customFormat="1" ht="18.75"/>
    <row r="72" s="31" customFormat="1" ht="18.75"/>
    <row r="73" s="31" customFormat="1" ht="18.75"/>
    <row r="74" s="31" customFormat="1" ht="18.75"/>
    <row r="75" s="31" customFormat="1" ht="18.75"/>
    <row r="76" s="31" customFormat="1" ht="18.75"/>
    <row r="77" s="31" customFormat="1" ht="18.75"/>
    <row r="78" s="31" customFormat="1" ht="18.75"/>
    <row r="79" s="31" customFormat="1" ht="18.75"/>
    <row r="80" s="31" customFormat="1" ht="18.75"/>
    <row r="81" s="31" customFormat="1" ht="18.75"/>
    <row r="82" s="31" customFormat="1" ht="18.75"/>
    <row r="83" s="31" customFormat="1" ht="18.75"/>
    <row r="84" s="31" customFormat="1" ht="18.75"/>
    <row r="85" s="31" customFormat="1" ht="18.75"/>
    <row r="86" s="31" customFormat="1" ht="18.75"/>
    <row r="87" s="31" customFormat="1" ht="18.75"/>
    <row r="88" s="31" customFormat="1" ht="18.75"/>
    <row r="89" s="31" customFormat="1" ht="18.75"/>
    <row r="90" s="31" customFormat="1" ht="18.75"/>
    <row r="91" s="31" customFormat="1" ht="18.75"/>
    <row r="92" s="31" customFormat="1" ht="18.75"/>
    <row r="93" s="31" customFormat="1" ht="18.75"/>
    <row r="94" s="31" customFormat="1" ht="18.75"/>
    <row r="95" s="31" customFormat="1" ht="18.75"/>
    <row r="96" s="31" customFormat="1" ht="18.75"/>
    <row r="97" s="31" customFormat="1" ht="18.75"/>
    <row r="98" s="31" customFormat="1" ht="18.75"/>
    <row r="99" s="31" customFormat="1" ht="18.75"/>
    <row r="100" s="31" customFormat="1" ht="18.75"/>
    <row r="101" s="31" customFormat="1" ht="18.75"/>
    <row r="102" s="31" customFormat="1" ht="18.75"/>
    <row r="103" s="31" customFormat="1" ht="18.75"/>
    <row r="104" s="31" customFormat="1" ht="18.75"/>
    <row r="105" s="31" customFormat="1" ht="18.75"/>
    <row r="106" s="31" customFormat="1" ht="18.75"/>
    <row r="107" s="31" customFormat="1" ht="18.75"/>
    <row r="108" s="31" customFormat="1" ht="18.75"/>
    <row r="109" s="31" customFormat="1" ht="18.75"/>
    <row r="110" s="31" customFormat="1" ht="18.75"/>
    <row r="111" s="31" customFormat="1" ht="18.75"/>
    <row r="112" s="31" customFormat="1" ht="18.75"/>
    <row r="113" s="31" customFormat="1" ht="18.75"/>
    <row r="114" s="31" customFormat="1" ht="18.75"/>
    <row r="115" s="31" customFormat="1" ht="18.75"/>
    <row r="116" s="31" customFormat="1" ht="18.75"/>
    <row r="117" s="31" customFormat="1" ht="18.75"/>
    <row r="118" s="31" customFormat="1" ht="18.75"/>
    <row r="119" s="31" customFormat="1" ht="18.75"/>
    <row r="120" s="31" customFormat="1" ht="18.75"/>
    <row r="121" s="31" customFormat="1" ht="18.75"/>
    <row r="122" s="31" customFormat="1" ht="18.75"/>
    <row r="123" s="31" customFormat="1" ht="18.75"/>
    <row r="124" s="31" customFormat="1" ht="18.75"/>
    <row r="125" s="31" customFormat="1" ht="18.75"/>
    <row r="126" s="31" customFormat="1" ht="18.75"/>
    <row r="127" s="31" customFormat="1" ht="18.75"/>
    <row r="128" s="31" customFormat="1" ht="18.75"/>
    <row r="129" s="31" customFormat="1" ht="18.75"/>
    <row r="130" s="31" customFormat="1" ht="18.75"/>
    <row r="131" s="31" customFormat="1" ht="18.75"/>
    <row r="132" s="31" customFormat="1" ht="18.75"/>
    <row r="133" s="31" customFormat="1" ht="18.75"/>
    <row r="134" s="31" customFormat="1" ht="18.75"/>
    <row r="135" s="31" customFormat="1" ht="18.75"/>
    <row r="136" s="31" customFormat="1" ht="18.75"/>
    <row r="137" s="31" customFormat="1" ht="18.75"/>
    <row r="138" s="31" customFormat="1" ht="18.75"/>
    <row r="139" s="31" customFormat="1" ht="18.75"/>
    <row r="140" s="31" customFormat="1" ht="18.75"/>
    <row r="141" s="31" customFormat="1" ht="18.75"/>
    <row r="142" s="31" customFormat="1" ht="18.75"/>
    <row r="143" s="31" customFormat="1" ht="18.75"/>
    <row r="144" s="31" customFormat="1" ht="18.75"/>
    <row r="145" s="31" customFormat="1" ht="18.75"/>
    <row r="146" s="31" customFormat="1" ht="18.75"/>
    <row r="147" s="31" customFormat="1" ht="18.75"/>
    <row r="148" s="31" customFormat="1" ht="18.75"/>
    <row r="149" s="31" customFormat="1" ht="18.75"/>
    <row r="150" s="31" customFormat="1" ht="18.75"/>
    <row r="151" s="31" customFormat="1" ht="18.75"/>
    <row r="152" s="31" customFormat="1" ht="18.75"/>
    <row r="153" s="31" customFormat="1" ht="18.75"/>
    <row r="154" s="31" customFormat="1" ht="18.75"/>
    <row r="155" s="31" customFormat="1" ht="18.75"/>
    <row r="156" s="31" customFormat="1" ht="18.75"/>
    <row r="157" s="31" customFormat="1" ht="18.75"/>
    <row r="158" s="31" customFormat="1" ht="18.75"/>
    <row r="159" s="31" customFormat="1" ht="18.75"/>
    <row r="160" s="31" customFormat="1" ht="18.75"/>
    <row r="161" s="31" customFormat="1" ht="18.75"/>
    <row r="162" s="31" customFormat="1" ht="18.75"/>
    <row r="163" s="31" customFormat="1" ht="18.75"/>
    <row r="164" s="31" customFormat="1" ht="18.75"/>
    <row r="165" s="31" customFormat="1" ht="18.75"/>
    <row r="166" s="31" customFormat="1" ht="18.75"/>
    <row r="167" s="31" customFormat="1" ht="18.75"/>
    <row r="168" s="31" customFormat="1" ht="18.75"/>
    <row r="169" s="31" customFormat="1" ht="18.75"/>
    <row r="170" s="31" customFormat="1" ht="18.75"/>
    <row r="171" s="31" customFormat="1" ht="18.75"/>
    <row r="172" s="31" customFormat="1" ht="18.75"/>
    <row r="173" s="31" customFormat="1" ht="18.75"/>
    <row r="174" s="31" customFormat="1" ht="18.75"/>
    <row r="175" s="31" customFormat="1" ht="18.75"/>
    <row r="176" s="31" customFormat="1" ht="18.75"/>
    <row r="177" s="31" customFormat="1" ht="18.75"/>
    <row r="178" s="31" customFormat="1" ht="18.75"/>
    <row r="179" s="31" customFormat="1" ht="18.75"/>
    <row r="180" s="31" customFormat="1" ht="18.75"/>
    <row r="181" s="31" customFormat="1" ht="18.75"/>
    <row r="182" s="31" customFormat="1" ht="18.75"/>
    <row r="183" s="31" customFormat="1" ht="18.75"/>
    <row r="184" s="31" customFormat="1" ht="18.75"/>
    <row r="185" s="31" customFormat="1" ht="18.75"/>
    <row r="186" s="31" customFormat="1" ht="18.75"/>
    <row r="187" s="31" customFormat="1" ht="18.75"/>
    <row r="188" s="31" customFormat="1" ht="18.75"/>
    <row r="189" s="31" customFormat="1" ht="18.75"/>
    <row r="190" s="31" customFormat="1" ht="18.75"/>
    <row r="191" s="31" customFormat="1" ht="18.75"/>
    <row r="192" s="31" customFormat="1" ht="18.75"/>
    <row r="193" s="31" customFormat="1" ht="18.75"/>
    <row r="194" s="31" customFormat="1" ht="18.75"/>
    <row r="195" s="31" customFormat="1" ht="18.75"/>
    <row r="196" s="31" customFormat="1" ht="18.75"/>
    <row r="197" s="31" customFormat="1" ht="18.75"/>
    <row r="198" s="31" customFormat="1" ht="18.75"/>
    <row r="199" s="31" customFormat="1" ht="18.75"/>
    <row r="200" s="31" customFormat="1" ht="18.75"/>
    <row r="201" s="31" customFormat="1" ht="18.75"/>
    <row r="202" s="31" customFormat="1" ht="18.75"/>
    <row r="203" s="31" customFormat="1" ht="18.75"/>
    <row r="204" s="31" customFormat="1" ht="18.75"/>
    <row r="205" s="31" customFormat="1" ht="18.75"/>
    <row r="206" s="31" customFormat="1" ht="18.75"/>
    <row r="207" s="31" customFormat="1" ht="18.75"/>
    <row r="208" s="31" customFormat="1" ht="18.75"/>
    <row r="209" s="31" customFormat="1" ht="18.75"/>
    <row r="210" s="31" customFormat="1" ht="18.75"/>
    <row r="211" s="31" customFormat="1" ht="18.75"/>
    <row r="212" s="31" customFormat="1" ht="18.75"/>
    <row r="213" s="31" customFormat="1" ht="18.75"/>
    <row r="214" s="31" customFormat="1" ht="18.75"/>
    <row r="215" s="31" customFormat="1" ht="18.75"/>
  </sheetData>
  <mergeCells count="23">
    <mergeCell ref="N14:O14"/>
    <mergeCell ref="N9:O9"/>
    <mergeCell ref="N27:O27"/>
    <mergeCell ref="N23:O23"/>
    <mergeCell ref="N19:O19"/>
    <mergeCell ref="N20:O20"/>
    <mergeCell ref="N21:O21"/>
    <mergeCell ref="N22:O22"/>
    <mergeCell ref="N15:O15"/>
    <mergeCell ref="N16:O16"/>
    <mergeCell ref="N24:O24"/>
    <mergeCell ref="N18:O18"/>
    <mergeCell ref="N28:O28"/>
    <mergeCell ref="N17:O17"/>
    <mergeCell ref="N25:O25"/>
    <mergeCell ref="N26:O26"/>
    <mergeCell ref="N11:O11"/>
    <mergeCell ref="N12:O12"/>
    <mergeCell ref="N13:O13"/>
    <mergeCell ref="N6:O6"/>
    <mergeCell ref="N7:O7"/>
    <mergeCell ref="N8:O8"/>
    <mergeCell ref="N10:O10"/>
  </mergeCells>
  <printOptions horizontalCentered="1"/>
  <pageMargins left="0.5905511811023623" right="0.4724409448818898" top="0.36" bottom="0.2755905511811024" header="0.2" footer="0.2755905511811024"/>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J51"/>
  <sheetViews>
    <sheetView workbookViewId="0" topLeftCell="A1">
      <selection activeCell="I6" sqref="I6:I9"/>
    </sheetView>
  </sheetViews>
  <sheetFormatPr defaultColWidth="9.00390625" defaultRowHeight="16.5"/>
  <cols>
    <col min="1" max="1" width="22.375" style="59" bestFit="1" customWidth="1"/>
    <col min="2" max="2" width="7.125" style="59" bestFit="1" customWidth="1"/>
    <col min="3" max="4" width="11.125" style="59" bestFit="1" customWidth="1"/>
    <col min="5" max="5" width="9.125" style="59" bestFit="1" customWidth="1"/>
    <col min="6" max="6" width="11.125" style="59" bestFit="1" customWidth="1"/>
    <col min="7" max="7" width="16.75390625" style="59" customWidth="1"/>
    <col min="8" max="8" width="5.125" style="59" bestFit="1" customWidth="1"/>
    <col min="9" max="9" width="13.125" style="59" bestFit="1" customWidth="1"/>
    <col min="10" max="10" width="9.125" style="59" bestFit="1" customWidth="1"/>
    <col min="11" max="16384" width="9.00390625" style="59" customWidth="1"/>
  </cols>
  <sheetData>
    <row r="1" ht="21.75" thickBot="1">
      <c r="A1" s="58" t="s">
        <v>102</v>
      </c>
    </row>
    <row r="2" spans="1:7" ht="17.25" thickTop="1">
      <c r="A2" s="60" t="s">
        <v>103</v>
      </c>
      <c r="B2" s="61" t="s">
        <v>104</v>
      </c>
      <c r="C2" s="61" t="s">
        <v>105</v>
      </c>
      <c r="D2" s="61" t="s">
        <v>106</v>
      </c>
      <c r="E2" s="61" t="s">
        <v>107</v>
      </c>
      <c r="F2" s="62" t="s">
        <v>108</v>
      </c>
      <c r="G2" s="63" t="s">
        <v>109</v>
      </c>
    </row>
    <row r="3" spans="1:7" ht="16.5">
      <c r="A3" s="64" t="s">
        <v>45</v>
      </c>
      <c r="B3" s="65">
        <f>IF('縣市'!L11="ND",10,IF('縣市'!L11&gt;=6.5,1,IF('縣市'!L11&gt;=4.6,3,IF('縣市'!L11&gt;=2,6,IF('縣市'!L11&lt;2,10)))))</f>
        <v>3</v>
      </c>
      <c r="C3" s="65">
        <f>IF('縣市'!O11="ND",1,IF('縣市'!O11&lt;=3,1,IF('縣市'!O11&lt;=4.9,3,IF('縣市'!O11&lt;=15,6,IF('縣市'!O11&gt;15,10)))))</f>
        <v>1</v>
      </c>
      <c r="D3" s="65">
        <f>IF('縣市'!Q11="ND",1,IF('縣市'!Q11&lt;=20,1,IF('縣市'!Q11&lt;=49,3,IF('縣市'!Q11&lt;=100,6,IF('縣市'!Q11&gt;100,10)))))</f>
        <v>1</v>
      </c>
      <c r="E3" s="65">
        <f>IF('縣市2'!M11="ND",1,IF('縣市2'!M11&lt;=0.5,1,IF('縣市2'!M11&lt;=0.99,3,IF('縣市2'!M11&lt;=3,6,IF('縣市2'!M11&gt;3,10)))))</f>
        <v>1</v>
      </c>
      <c r="F3" s="65">
        <f aca="true" t="shared" si="0" ref="F3:F9">AVERAGE(B3:E3)</f>
        <v>1.5</v>
      </c>
      <c r="G3" s="172" t="str">
        <f aca="true" t="shared" si="1" ref="G3:G25">IF(F3&gt;=6,"嚴重污染",IF(F3&gt;=3.1,"中度污染",IF(F3&gt;=2,"輕度污染",IF(F3&lt;2,"未受(稍受)污染"))))</f>
        <v>未受(稍受)污染</v>
      </c>
    </row>
    <row r="4" spans="1:7" ht="16.5">
      <c r="A4" s="64" t="s">
        <v>46</v>
      </c>
      <c r="B4" s="65">
        <f>IF('縣市'!L12="ND",10,IF('縣市'!L12&gt;=6.5,1,IF('縣市'!L12&gt;=4.6,3,IF('縣市'!L12&gt;=2,6,IF('縣市'!L12&lt;2,10)))))</f>
        <v>3</v>
      </c>
      <c r="C4" s="65">
        <f>IF('縣市'!O12="ND",1,IF('縣市'!O12&lt;=3,1,IF('縣市'!O12&lt;=4.9,3,IF('縣市'!O12&lt;=15,6,IF('縣市'!O12&gt;15,10)))))</f>
        <v>3</v>
      </c>
      <c r="D4" s="65">
        <f>IF('縣市'!Q12="ND",1,IF('縣市'!Q12&lt;=20,1,IF('縣市'!Q12&lt;=49,3,IF('縣市'!Q12&lt;=100,6,IF('縣市'!Q12&gt;100,10)))))</f>
        <v>1</v>
      </c>
      <c r="E4" s="65">
        <f>IF('縣市2'!M12="ND",1,IF('縣市2'!M12&lt;=0.5,1,IF('縣市2'!M12&lt;=0.99,3,IF('縣市2'!M12&lt;=3,6,IF('縣市2'!M12&gt;3,10)))))</f>
        <v>6</v>
      </c>
      <c r="F4" s="65">
        <f t="shared" si="0"/>
        <v>3.25</v>
      </c>
      <c r="G4" s="172" t="str">
        <f t="shared" si="1"/>
        <v>中度污染</v>
      </c>
    </row>
    <row r="5" spans="1:7" ht="16.5">
      <c r="A5" s="64" t="s">
        <v>47</v>
      </c>
      <c r="B5" s="65">
        <f>IF('縣市'!L13="ND",10,IF('縣市'!L13&gt;=6.5,1,IF('縣市'!L13&gt;=4.6,3,IF('縣市'!L13&gt;=2,6,IF('縣市'!L13&lt;2,10)))))</f>
        <v>6</v>
      </c>
      <c r="C5" s="65">
        <f>IF('縣市'!O13="ND",1,IF('縣市'!O13&lt;=3,1,IF('縣市'!O13&lt;=4.9,3,IF('縣市'!O13&lt;=15,6,IF('縣市'!O13&gt;15,10)))))</f>
        <v>3</v>
      </c>
      <c r="D5" s="65">
        <f>IF('縣市'!Q13="ND",1,IF('縣市'!Q13&lt;=20,1,IF('縣市'!Q13&lt;=49,3,IF('縣市'!Q13&lt;=100,6,IF('縣市'!Q13&gt;100,10)))))</f>
        <v>1</v>
      </c>
      <c r="E5" s="65">
        <f>IF('縣市2'!M13="ND",1,IF('縣市2'!M13&lt;=0.5,1,IF('縣市2'!M13&lt;=0.99,3,IF('縣市2'!M13&lt;=3,6,IF('縣市2'!M13&gt;3,10)))))</f>
        <v>6</v>
      </c>
      <c r="F5" s="65">
        <f t="shared" si="0"/>
        <v>4</v>
      </c>
      <c r="G5" s="172" t="str">
        <f t="shared" si="1"/>
        <v>中度污染</v>
      </c>
    </row>
    <row r="6" spans="1:7" ht="16.5">
      <c r="A6" s="64" t="s">
        <v>110</v>
      </c>
      <c r="B6" s="65">
        <f>IF('縣市'!L14="ND",10,IF('縣市'!L14&gt;=6.5,1,IF('縣市'!L14&gt;=4.6,3,IF('縣市'!L14&gt;=2,6,IF('縣市'!L14&lt;2,10)))))</f>
        <v>3</v>
      </c>
      <c r="C6" s="65">
        <f>IF('縣市'!O14="ND",1,IF('縣市'!O14&lt;=3,1,IF('縣市'!O14&lt;=4.9,3,IF('縣市'!O14&lt;=15,6,IF('縣市'!O14&gt;15,10)))))</f>
        <v>3</v>
      </c>
      <c r="D6" s="65">
        <f>IF('縣市'!Q14="ND",1,IF('縣市'!Q14&lt;=20,1,IF('縣市'!Q14&lt;=49,3,IF('縣市'!Q14&lt;=100,6,IF('縣市'!Q14&gt;100,10)))))</f>
        <v>1</v>
      </c>
      <c r="E6" s="65">
        <f>IF('縣市2'!M14="ND",1,IF('縣市2'!M14&lt;=0.5,1,IF('縣市2'!M14&lt;=0.99,3,IF('縣市2'!M14&lt;=3,6,IF('縣市2'!M14&gt;3,10)))))</f>
        <v>3</v>
      </c>
      <c r="F6" s="65">
        <f t="shared" si="0"/>
        <v>2.5</v>
      </c>
      <c r="G6" s="172" t="str">
        <f t="shared" si="1"/>
        <v>輕度污染</v>
      </c>
    </row>
    <row r="7" spans="1:7" ht="16.5">
      <c r="A7" s="64" t="s">
        <v>111</v>
      </c>
      <c r="B7" s="65">
        <f>IF('縣市'!L15="ND",10,IF('縣市'!L15&gt;=6.5,1,IF('縣市'!L15&gt;=4.6,3,IF('縣市'!L15&gt;=2,6,IF('縣市'!L15&lt;2,10)))))</f>
        <v>3</v>
      </c>
      <c r="C7" s="65">
        <f>IF('縣市'!O15="ND",1,IF('縣市'!O15&lt;=3,1,IF('縣市'!O15&lt;=4.9,3,IF('縣市'!O15&lt;=15,6,IF('縣市'!O15&gt;15,10)))))</f>
        <v>1</v>
      </c>
      <c r="D7" s="65">
        <f>IF('縣市'!Q15="ND",1,IF('縣市'!Q15&lt;=20,1,IF('縣市'!Q15&lt;=49,3,IF('縣市'!Q15&lt;=100,6,IF('縣市'!Q15&gt;100,10)))))</f>
        <v>1</v>
      </c>
      <c r="E7" s="65">
        <f>IF('縣市2'!M15="ND",1,IF('縣市2'!M15&lt;=0.5,1,IF('縣市2'!M15&lt;=0.99,3,IF('縣市2'!M15&lt;=3,6,IF('縣市2'!M15&gt;3,10)))))</f>
        <v>6</v>
      </c>
      <c r="F7" s="65">
        <f t="shared" si="0"/>
        <v>2.75</v>
      </c>
      <c r="G7" s="172" t="str">
        <f t="shared" si="1"/>
        <v>輕度污染</v>
      </c>
    </row>
    <row r="8" spans="1:7" ht="16.5">
      <c r="A8" s="64" t="s">
        <v>215</v>
      </c>
      <c r="B8" s="65">
        <f>IF('縣市'!L16="ND",10,IF('縣市'!L16&gt;=6.5,1,IF('縣市'!L16&gt;=4.6,3,IF('縣市'!L16&gt;=2,6,IF('縣市'!L16&lt;2,10)))))</f>
        <v>3</v>
      </c>
      <c r="C8" s="65">
        <f>IF('縣市'!O16="ND",1,IF('縣市'!O16&lt;=3,1,IF('縣市'!O16&lt;=4.9,3,IF('縣市'!O16&lt;=15,6,IF('縣市'!O16&gt;15,10)))))</f>
        <v>3</v>
      </c>
      <c r="D8" s="65">
        <f>IF('縣市'!Q16="ND",1,IF('縣市'!Q16&lt;=20,1,IF('縣市'!Q16&lt;=49,3,IF('縣市'!Q16&lt;=100,6,IF('縣市'!Q16&gt;100,10)))))</f>
        <v>6</v>
      </c>
      <c r="E8" s="65">
        <f>IF('縣市2'!M16="ND",1,IF('縣市2'!M16&lt;=0.5,1,IF('縣市2'!M16&lt;=0.99,3,IF('縣市2'!M16&lt;=3,6,IF('縣市2'!M16&gt;3,10)))))</f>
        <v>6</v>
      </c>
      <c r="F8" s="65">
        <f t="shared" si="0"/>
        <v>4.5</v>
      </c>
      <c r="G8" s="172" t="str">
        <f t="shared" si="1"/>
        <v>中度污染</v>
      </c>
    </row>
    <row r="9" spans="1:7" ht="16.5">
      <c r="A9" s="64" t="s">
        <v>48</v>
      </c>
      <c r="B9" s="65">
        <f>IF('縣市'!L17="ND",10,IF('縣市'!L17&gt;=6.5,1,IF('縣市'!L17&gt;=4.6,3,IF('縣市'!L17&gt;=2,6,IF('縣市'!L17&lt;2,10)))))</f>
        <v>1</v>
      </c>
      <c r="C9" s="65">
        <f>IF('縣市'!O17="ND",1,IF('縣市'!O17&lt;=3,1,IF('縣市'!O17&lt;=4.9,3,IF('縣市'!O17&lt;=15,6,IF('縣市'!O17&gt;15,10)))))</f>
        <v>1</v>
      </c>
      <c r="D9" s="65">
        <f>IF('縣市'!Q17="ND",1,IF('縣市'!Q17&lt;=20,1,IF('縣市'!Q17&lt;=49,3,IF('縣市'!Q17&lt;=100,6,IF('縣市'!Q17&gt;100,10)))))</f>
        <v>1</v>
      </c>
      <c r="E9" s="65">
        <f>IF('縣市2'!M17="ND",1,IF('縣市2'!M17&lt;=0.5,1,IF('縣市2'!M17&lt;=0.999,3,IF('縣市2'!M17&lt;=3,6,IF('縣市2'!M17&gt;3,10)))))</f>
        <v>1</v>
      </c>
      <c r="F9" s="65">
        <f t="shared" si="0"/>
        <v>1</v>
      </c>
      <c r="G9" s="172" t="str">
        <f t="shared" si="1"/>
        <v>未受(稍受)污染</v>
      </c>
    </row>
    <row r="10" spans="1:7" ht="16.5">
      <c r="A10" s="64" t="s">
        <v>49</v>
      </c>
      <c r="B10" s="65">
        <f>IF('縣市'!L18="ND",10,IF('縣市'!L18&gt;=6.5,1,IF('縣市'!L18&gt;=4.6,3,IF('縣市'!L18&gt;=2,6,IF('縣市'!L18&lt;2,10)))))</f>
        <v>10</v>
      </c>
      <c r="C10" s="65">
        <f>IF('縣市'!O18="ND",1,IF('縣市'!O18&lt;=3,1,IF('縣市'!O18&lt;=4.9,3,IF('縣市'!O18&lt;=15,6,IF('縣市'!O18&gt;15,10)))))</f>
        <v>10</v>
      </c>
      <c r="D10" s="65">
        <f>IF('縣市'!Q18="ND",1,IF('縣市'!Q18&lt;=20,1,IF('縣市'!Q18&lt;=49,3,IF('縣市'!Q18&lt;=100,6,IF('縣市'!Q18&gt;100,10)))))</f>
        <v>3</v>
      </c>
      <c r="E10" s="65">
        <f>IF('縣市2'!M18="ND",1,IF('縣市2'!M18&lt;=0.5,1,IF('縣市2'!M18&lt;=0.999,3,IF('縣市2'!M18&lt;=3,6,IF('縣市2'!M18&gt;3,10)))))</f>
        <v>10</v>
      </c>
      <c r="F10" s="65">
        <f aca="true" t="shared" si="2" ref="F10:F25">AVERAGE(B10:E10)</f>
        <v>8.25</v>
      </c>
      <c r="G10" s="172" t="str">
        <f t="shared" si="1"/>
        <v>嚴重污染</v>
      </c>
    </row>
    <row r="11" spans="1:7" ht="16.5">
      <c r="A11" s="64" t="s">
        <v>50</v>
      </c>
      <c r="B11" s="65">
        <f>IF('縣市'!L19="ND",10,IF('縣市'!L19&gt;=6.5,1,IF('縣市'!L19&gt;=4.6,3,IF('縣市'!L19&gt;=2,6,IF('縣市'!L19&lt;2,10)))))</f>
        <v>10</v>
      </c>
      <c r="C11" s="65">
        <f>IF('縣市'!O19="ND",1,IF('縣市'!O19&lt;=3,1,IF('縣市'!O19&lt;=4.9,3,IF('縣市'!O19&lt;=15,6,IF('縣市'!O19&gt;15,10)))))</f>
        <v>6</v>
      </c>
      <c r="D11" s="65">
        <f>IF('縣市'!Q19="ND",1,IF('縣市'!Q19&lt;=20,1,IF('縣市'!Q19&lt;=49,3,IF('縣市'!Q19&lt;=100,6,IF('縣市'!Q19&gt;100,10)))))</f>
        <v>1</v>
      </c>
      <c r="E11" s="65">
        <f>IF('縣市2'!M19="ND",1,IF('縣市2'!M19&lt;=0.5,1,IF('縣市2'!M19&lt;=0.999,3,IF('縣市2'!M19&lt;=3,6,IF('縣市2'!M19&gt;3,10)))))</f>
        <v>10</v>
      </c>
      <c r="F11" s="65">
        <f t="shared" si="2"/>
        <v>6.75</v>
      </c>
      <c r="G11" s="172" t="str">
        <f t="shared" si="1"/>
        <v>嚴重污染</v>
      </c>
    </row>
    <row r="12" spans="1:7" ht="16.5">
      <c r="A12" s="64" t="s">
        <v>51</v>
      </c>
      <c r="B12" s="65">
        <f>IF('縣市'!L20="ND",10,IF('縣市'!L20&gt;=6.5,1,IF('縣市'!L20&gt;=4.6,3,IF('縣市'!L20&gt;=2,6,IF('縣市'!L20&lt;2,10)))))</f>
        <v>10</v>
      </c>
      <c r="C12" s="65">
        <f>IF('縣市'!O20="ND",1,IF('縣市'!O20&lt;=3,1,IF('縣市'!O20&lt;=4.9,3,IF('縣市'!O20&lt;=15,6,IF('縣市'!O20&gt;15,10)))))</f>
        <v>10</v>
      </c>
      <c r="D12" s="65">
        <f>IF('縣市'!Q20="ND",1,IF('縣市'!Q20&lt;=20,1,IF('縣市'!Q20&lt;=49,3,IF('縣市'!Q20&lt;=100,6,IF('縣市'!Q20&gt;100,10)))))</f>
        <v>1</v>
      </c>
      <c r="E12" s="65">
        <f>IF('縣市2'!M20="ND",1,IF('縣市2'!M20&lt;=0.5,1,IF('縣市2'!M20&lt;=0.999,3,IF('縣市2'!M20&lt;=3,6,IF('縣市2'!M20&gt;3,10)))))</f>
        <v>10</v>
      </c>
      <c r="F12" s="65">
        <f t="shared" si="2"/>
        <v>7.75</v>
      </c>
      <c r="G12" s="172" t="str">
        <f t="shared" si="1"/>
        <v>嚴重污染</v>
      </c>
    </row>
    <row r="13" spans="1:7" ht="16.5">
      <c r="A13" s="64" t="s">
        <v>52</v>
      </c>
      <c r="B13" s="65">
        <f>IF('縣市'!L21="ND",10,IF('縣市'!L21&gt;=6.5,1,IF('縣市'!L21&gt;=4.6,3,IF('縣市'!L21&gt;=2,6,IF('縣市'!L21&lt;2,10)))))</f>
        <v>10</v>
      </c>
      <c r="C13" s="65">
        <f>IF('縣市'!O21="ND",1,IF('縣市'!O21&lt;=3,1,IF('縣市'!O21&lt;=4.9,3,IF('縣市'!O21&lt;=15,6,IF('縣市'!O21&gt;15,10)))))</f>
        <v>10</v>
      </c>
      <c r="D13" s="65">
        <f>IF('縣市'!Q21="ND",1,IF('縣市'!Q21&lt;=20,1,IF('縣市'!Q21&lt;=49,3,IF('縣市'!Q21&lt;=100,6,IF('縣市'!Q21&gt;100,10)))))</f>
        <v>3</v>
      </c>
      <c r="E13" s="65">
        <f>IF('縣市2'!M21="ND",1,IF('縣市2'!M21&lt;=0.5,1,IF('縣市2'!M21&lt;=0.999,3,IF('縣市2'!M21&lt;=3,6,IF('縣市2'!M21&gt;3,10)))))</f>
        <v>10</v>
      </c>
      <c r="F13" s="65">
        <f t="shared" si="2"/>
        <v>8.25</v>
      </c>
      <c r="G13" s="172" t="str">
        <f t="shared" si="1"/>
        <v>嚴重污染</v>
      </c>
    </row>
    <row r="14" spans="1:7" ht="16.5">
      <c r="A14" s="64" t="s">
        <v>53</v>
      </c>
      <c r="B14" s="65">
        <f>IF('縣市'!L22="ND",10,IF('縣市'!L22&gt;=6.5,1,IF('縣市'!L22&gt;=4.6,3,IF('縣市'!L22&gt;=2,6,IF('縣市'!L22&lt;2,10)))))</f>
        <v>10</v>
      </c>
      <c r="C14" s="65">
        <f>IF('縣市'!O22="ND",1,IF('縣市'!O22&lt;=3,1,IF('縣市'!O22&lt;=4.9,3,IF('縣市'!O22&lt;=15,6,IF('縣市'!O22&gt;15,10)))))</f>
        <v>10</v>
      </c>
      <c r="D14" s="65">
        <f>IF('縣市'!Q22="ND",1,IF('縣市'!Q22&lt;=20,1,IF('縣市'!Q22&lt;=49,3,IF('縣市'!Q22&lt;=100,6,IF('縣市'!Q22&gt;100,10)))))</f>
        <v>1</v>
      </c>
      <c r="E14" s="65">
        <f>IF('縣市2'!M22="ND",1,IF('縣市2'!M22&lt;=0.5,1,IF('縣市2'!M22&lt;=0.999,3,IF('縣市2'!M22&lt;=3,6,IF('縣市2'!M22&gt;3,10)))))</f>
        <v>10</v>
      </c>
      <c r="F14" s="65">
        <f t="shared" si="2"/>
        <v>7.75</v>
      </c>
      <c r="G14" s="172" t="str">
        <f t="shared" si="1"/>
        <v>嚴重污染</v>
      </c>
    </row>
    <row r="15" spans="1:7" ht="16.5">
      <c r="A15" s="64" t="s">
        <v>54</v>
      </c>
      <c r="B15" s="65">
        <f>IF('縣市'!L23="ND",10,IF('縣市'!L23&gt;=6.5,1,IF('縣市'!L23&gt;=4.6,3,IF('縣市'!L23&gt;=2,6,IF('縣市'!L23&lt;2,10)))))</f>
        <v>6</v>
      </c>
      <c r="C15" s="65">
        <f>IF('縣市'!O23="ND",1,IF('縣市'!O23&lt;=3,1,IF('縣市'!O23&lt;=4.9,3,IF('縣市'!O23&lt;=15,6,IF('縣市'!O23&gt;15,10)))))</f>
        <v>6</v>
      </c>
      <c r="D15" s="65">
        <f>IF('縣市'!Q23="ND",1,IF('縣市'!Q23&lt;=20,1,IF('縣市'!Q23&lt;=49,3,IF('縣市'!Q23&lt;=100,6,IF('縣市'!Q23&gt;100,10)))))</f>
        <v>1</v>
      </c>
      <c r="E15" s="65">
        <f>IF('縣市2'!M23="ND",1,IF('縣市2'!M23&lt;=0.5,1,IF('縣市2'!M23&lt;=0.999,3,IF('縣市2'!M23&lt;=3,6,IF('縣市2'!M23&gt;3,10)))))</f>
        <v>10</v>
      </c>
      <c r="F15" s="65">
        <f t="shared" si="2"/>
        <v>5.75</v>
      </c>
      <c r="G15" s="172" t="str">
        <f t="shared" si="1"/>
        <v>中度污染</v>
      </c>
    </row>
    <row r="16" spans="1:7" ht="16.5">
      <c r="A16" s="64" t="s">
        <v>112</v>
      </c>
      <c r="B16" s="65">
        <f>IF('縣市'!L24="ND",10,IF('縣市'!L24&gt;=6.5,1,IF('縣市'!L24&gt;=4.6,3,IF('縣市'!L24&gt;=2,6,IF('縣市'!L24&lt;2,10)))))</f>
        <v>6</v>
      </c>
      <c r="C16" s="65">
        <f>IF('縣市'!O24="ND",1,IF('縣市'!O24&lt;=3,1,IF('縣市'!O24&lt;=4.9,3,IF('縣市'!O24&lt;=15,6,IF('縣市'!O24&gt;15,10)))))</f>
        <v>10</v>
      </c>
      <c r="D16" s="65">
        <f>IF('縣市'!Q24="ND",1,IF('縣市'!Q24&lt;=20,1,IF('縣市'!Q24&lt;=49,3,IF('縣市'!Q24&lt;=100,6,IF('縣市'!Q24&gt;100,10)))))</f>
        <v>3</v>
      </c>
      <c r="E16" s="65">
        <f>IF('縣市2'!M24="ND",1,IF('縣市2'!M24&lt;=0.5,1,IF('縣市2'!M24&lt;=0.999,3,IF('縣市2'!M24&lt;=3,6,IF('縣市2'!M24&gt;3,10)))))</f>
        <v>10</v>
      </c>
      <c r="F16" s="65">
        <f t="shared" si="2"/>
        <v>7.25</v>
      </c>
      <c r="G16" s="172" t="str">
        <f t="shared" si="1"/>
        <v>嚴重污染</v>
      </c>
    </row>
    <row r="17" spans="1:7" ht="16.5">
      <c r="A17" s="64" t="s">
        <v>113</v>
      </c>
      <c r="B17" s="65">
        <f>IF('縣市'!L25="ND",10,IF('縣市'!L25&gt;=6.5,1,IF('縣市'!L25&gt;=4.6,3,IF('縣市'!L25&gt;=2,6,IF('縣市'!L25&lt;2,10)))))</f>
        <v>10</v>
      </c>
      <c r="C17" s="65">
        <f>IF('縣市'!O25="ND",1,IF('縣市'!O25&lt;=3,1,IF('縣市'!O25&lt;=4.9,3,IF('縣市'!O25&lt;=15,6,IF('縣市'!O25&gt;15,10)))))</f>
        <v>10</v>
      </c>
      <c r="D17" s="65">
        <f>IF('縣市'!Q25="ND",1,IF('縣市'!Q25&lt;=20,1,IF('縣市'!Q25&lt;=49,3,IF('縣市'!Q25&lt;=100,6,IF('縣市'!Q25&gt;100,10)))))</f>
        <v>1</v>
      </c>
      <c r="E17" s="65">
        <f>IF('縣市2'!M25="ND",1,IF('縣市2'!M25&lt;=0.5,1,IF('縣市2'!M25&lt;=0.999,3,IF('縣市2'!M25&lt;=3,6,IF('縣市2'!M25&gt;3,10)))))</f>
        <v>10</v>
      </c>
      <c r="F17" s="65">
        <f t="shared" si="2"/>
        <v>7.75</v>
      </c>
      <c r="G17" s="172" t="str">
        <f t="shared" si="1"/>
        <v>嚴重污染</v>
      </c>
    </row>
    <row r="18" spans="1:7" ht="16.5">
      <c r="A18" s="64" t="s">
        <v>114</v>
      </c>
      <c r="B18" s="65">
        <f>IF('縣市'!L26="ND",10,IF('縣市'!L26&gt;=6.5,1,IF('縣市'!L26&gt;=4.6,3,IF('縣市'!L26&gt;=2,6,IF('縣市'!L26&lt;2,10)))))</f>
        <v>6</v>
      </c>
      <c r="C18" s="65">
        <f>IF('縣市'!O26="ND",1,IF('縣市'!O26&lt;=3,1,IF('縣市'!O26&lt;=4.9,3,IF('縣市'!O26&lt;=15,6,IF('縣市'!O26&gt;15,10)))))</f>
        <v>6</v>
      </c>
      <c r="D18" s="65">
        <f>IF('縣市'!Q26="ND",1,IF('縣市'!Q26&lt;=20,1,IF('縣市'!Q26&lt;=49,3,IF('縣市'!Q26&lt;=100,6,IF('縣市'!Q26&gt;100,10)))))</f>
        <v>1</v>
      </c>
      <c r="E18" s="65">
        <f>IF('縣市2'!M26="ND",1,IF('縣市2'!M26&lt;=0.5,1,IF('縣市2'!M26&lt;=0.999,3,IF('縣市2'!M26&lt;=3,6,IF('縣市2'!M26&gt;3,10)))))</f>
        <v>6</v>
      </c>
      <c r="F18" s="65">
        <f t="shared" si="2"/>
        <v>4.75</v>
      </c>
      <c r="G18" s="172" t="str">
        <f t="shared" si="1"/>
        <v>中度污染</v>
      </c>
    </row>
    <row r="19" spans="1:7" ht="16.5">
      <c r="A19" s="64" t="s">
        <v>115</v>
      </c>
      <c r="B19" s="65">
        <f>IF('縣市'!L27="ND",10,IF('縣市'!L27&gt;=6.5,1,IF('縣市'!L27&gt;=4.6,3,IF('縣市'!L27&gt;=2,6,IF('縣市'!L27&lt;2,10)))))</f>
        <v>3</v>
      </c>
      <c r="C19" s="65">
        <f>IF('縣市'!O27="ND",1,IF('縣市'!O27&lt;=3,1,IF('縣市'!O27&lt;=4.9,3,IF('縣市'!O27&lt;=15,6,IF('縣市'!O27&gt;15,10)))))</f>
        <v>6</v>
      </c>
      <c r="D19" s="65">
        <f>IF('縣市'!Q27="ND",1,IF('縣市'!Q27&lt;=20,1,IF('縣市'!Q27&lt;=49,3,IF('縣市'!Q27&lt;=100,6,IF('縣市'!Q27&gt;100,10)))))</f>
        <v>3</v>
      </c>
      <c r="E19" s="65">
        <f>IF('縣市2'!M27="ND",1,IF('縣市2'!M27&lt;=0.5,1,IF('縣市2'!M27&lt;=0.999,3,IF('縣市2'!M27&lt;=3,6,IF('縣市2'!M27&gt;3,10)))))</f>
        <v>10</v>
      </c>
      <c r="F19" s="65">
        <f t="shared" si="2"/>
        <v>5.5</v>
      </c>
      <c r="G19" s="172" t="str">
        <f t="shared" si="1"/>
        <v>中度污染</v>
      </c>
    </row>
    <row r="20" spans="1:7" ht="16.5">
      <c r="A20" s="64" t="s">
        <v>116</v>
      </c>
      <c r="B20" s="65">
        <f>IF('縣市'!L28="ND",10,IF('縣市'!L28&gt;=6.5,1,IF('縣市'!L28&gt;=4.6,3,IF('縣市'!L28&gt;=2,6,IF('縣市'!L28&lt;2,10)))))</f>
        <v>6</v>
      </c>
      <c r="C20" s="65">
        <f>IF('縣市'!O28="ND",1,IF('縣市'!O28&lt;=3,1,IF('縣市'!O28&lt;=4.9,3,IF('縣市'!O28&lt;=15,6,IF('縣市'!O28&gt;15,10)))))</f>
        <v>10</v>
      </c>
      <c r="D20" s="65">
        <f>IF('縣市'!Q28="ND",1,IF('縣市'!Q28&lt;=20,1,IF('縣市'!Q28&lt;=49,3,IF('縣市'!Q28&lt;=100,6,IF('縣市'!Q28&gt;100,10)))))</f>
        <v>3</v>
      </c>
      <c r="E20" s="65">
        <f>IF('縣市2'!M28="ND",1,IF('縣市2'!M28&lt;=0.5,1,IF('縣市2'!M28&lt;=0.999,3,IF('縣市2'!M28&lt;=3,6,IF('縣市2'!M28&gt;3,10)))))</f>
        <v>10</v>
      </c>
      <c r="F20" s="65">
        <f t="shared" si="2"/>
        <v>7.25</v>
      </c>
      <c r="G20" s="172" t="str">
        <f t="shared" si="1"/>
        <v>嚴重污染</v>
      </c>
    </row>
    <row r="21" spans="1:7" ht="16.5">
      <c r="A21" s="64" t="s">
        <v>117</v>
      </c>
      <c r="B21" s="65">
        <f>IF('縣市'!L29="ND",10,IF('縣市'!L29&gt;=6.5,1,IF('縣市'!L29&gt;=4.6,3,IF('縣市'!L29&gt;=2,6,IF('縣市'!L29&lt;2,10)))))</f>
        <v>3</v>
      </c>
      <c r="C21" s="65">
        <f>IF('縣市'!O29="ND",1,IF('縣市'!O29&lt;=3,1,IF('縣市'!O29&lt;=4.9,3,IF('縣市'!O29&lt;=15,6,IF('縣市'!O29&gt;15,10)))))</f>
        <v>6</v>
      </c>
      <c r="D21" s="65">
        <f>IF('縣市'!Q29="ND",1,IF('縣市'!Q29&lt;=20,1,IF('縣市'!Q29&lt;=49,3,IF('縣市'!Q29&lt;=100,6,IF('縣市'!Q29&gt;100,10)))))</f>
        <v>1</v>
      </c>
      <c r="E21" s="65">
        <f>IF('縣市2'!M29="ND",1,IF('縣市2'!M29&lt;=0.5,1,IF('縣市2'!M29&lt;=0.999,3,IF('縣市2'!M29&lt;=3,6,IF('縣市2'!M29&gt;3,10)))))</f>
        <v>10</v>
      </c>
      <c r="F21" s="65">
        <f t="shared" si="2"/>
        <v>5</v>
      </c>
      <c r="G21" s="172" t="str">
        <f t="shared" si="1"/>
        <v>中度污染</v>
      </c>
    </row>
    <row r="22" spans="1:7" ht="16.5">
      <c r="A22" s="64" t="s">
        <v>92</v>
      </c>
      <c r="B22" s="65">
        <f>IF('縣市'!L30="ND",10,IF('縣市'!L30&gt;=6.5,1,IF('縣市'!L30&gt;=4.6,3,IF('縣市'!L30&gt;=2,6,IF('縣市'!L30&lt;2,10)))))</f>
        <v>3</v>
      </c>
      <c r="C22" s="65">
        <f>IF('縣市'!O30="ND",1,IF('縣市'!O30&lt;=3,1,IF('縣市'!O30&lt;=4.9,3,IF('縣市'!O30&lt;=15,6,IF('縣市'!O30&gt;15,10)))))</f>
        <v>1</v>
      </c>
      <c r="D22" s="65">
        <f>IF('縣市'!Q30="ND",1,IF('縣市'!Q30&lt;=20,1,IF('縣市'!Q30&lt;=49,3,IF('縣市'!Q30&lt;=100,6,IF('縣市'!Q30&gt;100,10)))))</f>
        <v>1</v>
      </c>
      <c r="E22" s="65">
        <f>IF('縣市2'!M30="ND",1,IF('縣市2'!M30&lt;=0.5,1,IF('縣市2'!M30&lt;=0.999,3,IF('縣市2'!M30&lt;=3,6,IF('縣市2'!M30&gt;3,10)))))</f>
        <v>1</v>
      </c>
      <c r="F22" s="65">
        <f t="shared" si="2"/>
        <v>1.5</v>
      </c>
      <c r="G22" s="172" t="str">
        <f t="shared" si="1"/>
        <v>未受(稍受)污染</v>
      </c>
    </row>
    <row r="23" spans="1:7" ht="16.5">
      <c r="A23" s="225" t="s">
        <v>118</v>
      </c>
      <c r="B23" s="226">
        <f>IF('縣市'!L31="ND",10,IF('縣市'!L31&gt;=6.5,1,IF('縣市'!L31&gt;=4.6,3,IF('縣市'!L31&gt;=2,6,IF('縣市'!L31&lt;2,10)))))</f>
        <v>3</v>
      </c>
      <c r="C23" s="226">
        <f>IF('縣市'!O31="ND",1,IF('縣市'!O31&lt;=3,1,IF('縣市'!O31&lt;=4.9,3,IF('縣市'!O31&lt;=15,6,IF('縣市'!O31&gt;15,10)))))</f>
        <v>3</v>
      </c>
      <c r="D23" s="226">
        <f>IF('縣市'!Q31="ND",1,IF('縣市'!Q31&lt;=20,1,IF('縣市'!Q31&lt;=49,3,IF('縣市'!Q31&lt;=100,6,IF('縣市'!Q31&gt;100,10)))))</f>
        <v>1</v>
      </c>
      <c r="E23" s="226">
        <f>IF('縣市2'!M31="ND",1,IF('縣市2'!M31&lt;=0.5,1,IF('縣市2'!M31&lt;=0.999,3,IF('縣市2'!M31&lt;=3,6,IF('縣市2'!M31&gt;3,10)))))</f>
        <v>10</v>
      </c>
      <c r="F23" s="226">
        <f t="shared" si="2"/>
        <v>4.25</v>
      </c>
      <c r="G23" s="227" t="str">
        <f t="shared" si="1"/>
        <v>中度污染</v>
      </c>
    </row>
    <row r="24" spans="1:7" ht="16.5">
      <c r="A24" s="64" t="s">
        <v>275</v>
      </c>
      <c r="B24" s="65">
        <f>IF('縣市'!L32="ND",10,IF('縣市'!L32&gt;=6.5,1,IF('縣市'!L32&gt;=4.6,3,IF('縣市'!L32&gt;=2,6,IF('縣市'!L32&lt;2,10)))))</f>
        <v>6</v>
      </c>
      <c r="C24" s="65">
        <f>IF('縣市'!O32="ND",1,IF('縣市'!O32&lt;=3,1,IF('縣市'!O32&lt;=4.9,3,IF('縣市'!O32&lt;=15,6,IF('縣市'!O32&gt;15,10)))))</f>
        <v>6</v>
      </c>
      <c r="D24" s="65">
        <f>IF('縣市'!Q32="ND",1,IF('縣市'!Q32&lt;=20,1,IF('縣市'!Q32&lt;=49,3,IF('縣市'!Q32&lt;=100,6,IF('縣市'!Q32&gt;100,10)))))</f>
        <v>1</v>
      </c>
      <c r="E24" s="65">
        <f>IF('縣市2'!M32="ND",1,IF('縣市2'!M32&lt;=0.5,1,IF('縣市2'!M32&lt;=0.999,3,IF('縣市2'!M32&lt;=3,6,IF('縣市2'!M32&gt;3,10)))))</f>
        <v>10</v>
      </c>
      <c r="F24" s="65">
        <f t="shared" si="2"/>
        <v>5.75</v>
      </c>
      <c r="G24" s="172" t="str">
        <f t="shared" si="1"/>
        <v>中度污染</v>
      </c>
    </row>
    <row r="25" spans="1:7" ht="17.25" thickBot="1">
      <c r="A25" s="67" t="s">
        <v>276</v>
      </c>
      <c r="B25" s="68">
        <f>IF('縣市'!L33="ND",10,IF('縣市'!L33&gt;=6.5,1,IF('縣市'!L33&gt;=4.6,3,IF('縣市'!L33&gt;=2,6,IF('縣市'!L33&lt;2,10)))))</f>
        <v>6</v>
      </c>
      <c r="C25" s="68">
        <f>IF('縣市'!O33="ND",1,IF('縣市'!O33&lt;=3,1,IF('縣市'!O33&lt;=4.9,3,IF('縣市'!O33&lt;=15,6,IF('縣市'!O33&gt;15,10)))))</f>
        <v>10</v>
      </c>
      <c r="D25" s="68">
        <f>IF('縣市'!Q33="ND",1,IF('縣市'!Q33&lt;=20,1,IF('縣市'!Q33&lt;=49,3,IF('縣市'!Q33&lt;=100,6,IF('縣市'!Q33&gt;100,10)))))</f>
        <v>1</v>
      </c>
      <c r="E25" s="68">
        <f>IF('縣市2'!M33="ND",1,IF('縣市2'!M33&lt;=0.5,1,IF('縣市2'!M33&lt;=0.999,3,IF('縣市2'!M33&lt;=3,6,IF('縣市2'!M33&gt;3,10)))))</f>
        <v>10</v>
      </c>
      <c r="F25" s="68">
        <f t="shared" si="2"/>
        <v>6.75</v>
      </c>
      <c r="G25" s="173" t="str">
        <f t="shared" si="1"/>
        <v>嚴重污染</v>
      </c>
    </row>
    <row r="26" ht="16.5" thickTop="1"/>
    <row r="27" ht="21.75" thickBot="1">
      <c r="A27" s="12" t="s">
        <v>119</v>
      </c>
    </row>
    <row r="28" spans="1:10" ht="17.25" thickTop="1">
      <c r="A28" s="69" t="s">
        <v>103</v>
      </c>
      <c r="B28" s="70" t="s">
        <v>120</v>
      </c>
      <c r="C28" s="61" t="s">
        <v>104</v>
      </c>
      <c r="D28" s="61" t="s">
        <v>105</v>
      </c>
      <c r="E28" s="61" t="s">
        <v>106</v>
      </c>
      <c r="F28" s="71" t="s">
        <v>121</v>
      </c>
      <c r="G28" s="61" t="s">
        <v>107</v>
      </c>
      <c r="H28" s="71" t="s">
        <v>122</v>
      </c>
      <c r="I28" s="71" t="s">
        <v>123</v>
      </c>
      <c r="J28" s="63" t="s">
        <v>124</v>
      </c>
    </row>
    <row r="29" spans="1:10" ht="16.5">
      <c r="A29" s="64" t="s">
        <v>45</v>
      </c>
      <c r="B29" s="65">
        <f>IF('縣市'!K11&lt;=8.5,IF('縣市'!K11&gt;=6.5,1,2),2)</f>
        <v>1</v>
      </c>
      <c r="C29" s="65">
        <f>IF('縣市'!L11="ND",6,IF('縣市'!L11&gt;=6.5,1,IF('縣市'!L11&gt;=5.5,2,IF('縣市'!L11&gt;=4.5,3,IF('縣市'!L11&gt;=3,4,IF('縣市'!L11&gt;=2,5,6))))))</f>
        <v>3</v>
      </c>
      <c r="D29" s="65">
        <f>IF('縣市'!O11="ND",1,IF('縣市'!O11&lt;=1,1,IF('縣市'!O11&lt;=2,2,IF('縣市'!O11&lt;=4,3,4))))</f>
        <v>3</v>
      </c>
      <c r="E29" s="65">
        <f>IF('縣市'!Q11="ND",1,IF('縣市'!Q11&lt;=25,1,IF('縣市'!Q11&lt;=40,3,IF('縣市'!Q11&lt;=100,4,5))))</f>
        <v>1</v>
      </c>
      <c r="F29" s="65">
        <f>IF('縣市2'!K11="－","－",IF('縣市2'!K11="ND",1,IF('縣市2'!K11&lt;=50,1,IF('縣市2'!K11&lt;=5000,2,IF('縣市2'!K11&lt;=10000,3,4)))))</f>
        <v>3</v>
      </c>
      <c r="G29" s="65">
        <f>IF('縣市2'!M11="ND",1,IF('縣市2'!M11&lt;=0.1,1,IF('縣市2'!M11&lt;=0.3,2,4)))</f>
        <v>2</v>
      </c>
      <c r="H29" s="65">
        <f>IF('縣市'!N11="－","－",IF('縣市'!N11="ND",1,IF('縣市'!N11&lt;=0.02,1,IF('縣市'!N11&lt;=0.05,2,3))))</f>
        <v>3</v>
      </c>
      <c r="I29" s="65">
        <f aca="true" t="shared" si="3" ref="I29:I35">MAX(B29:H29)</f>
        <v>3</v>
      </c>
      <c r="J29" s="66" t="str">
        <f aca="true" t="shared" si="4" ref="J29:J51">IF(I29=1,"甲",IF(I29=2,"乙",IF(I29=3,"丙",IF(I29=4,"丁",IF(I29=5,"戊","－")))))</f>
        <v>丙</v>
      </c>
    </row>
    <row r="30" spans="1:10" ht="16.5">
      <c r="A30" s="64" t="s">
        <v>46</v>
      </c>
      <c r="B30" s="65">
        <f>IF('縣市'!K12&lt;=8.5,IF('縣市'!K12&gt;=6.5,1,2),2)</f>
        <v>1</v>
      </c>
      <c r="C30" s="65">
        <f>IF('縣市'!L12="ND",6,IF('縣市'!L12&gt;=6.5,1,IF('縣市'!L12&gt;=5.5,2,IF('縣市'!L12&gt;=4.5,3,IF('縣市'!L12&gt;=3,4,IF('縣市'!L12&gt;=2,5,6))))))</f>
        <v>3</v>
      </c>
      <c r="D30" s="65">
        <f>IF('縣市'!O12="ND",1,IF('縣市'!O12&lt;=1,1,IF('縣市'!O12&lt;=2,2,IF('縣市'!O12&lt;=4,3,4))))</f>
        <v>4</v>
      </c>
      <c r="E30" s="65">
        <f>IF('縣市'!Q12="ND",1,IF('縣市'!Q12&lt;=25,1,IF('縣市'!Q12&lt;=40,3,IF('縣市'!Q12&lt;=100,4,5))))</f>
        <v>1</v>
      </c>
      <c r="F30" s="65">
        <f>IF('縣市2'!K12="－","－",IF('縣市2'!K12="ND",1,IF('縣市2'!K12&lt;=50,1,IF('縣市2'!K12&lt;=5000,2,IF('縣市2'!K12&lt;=10000,3,4)))))</f>
        <v>2</v>
      </c>
      <c r="G30" s="65">
        <f>IF('縣市2'!M12="ND",1,IF('縣市2'!M12&lt;=0.1,1,IF('縣市2'!M12&lt;=0.3,2,4)))</f>
        <v>4</v>
      </c>
      <c r="H30" s="65">
        <f>IF('縣市'!N12="－","－",IF('縣市'!N12="ND",1,IF('縣市'!N12&lt;=0.02,1,IF('縣市'!N12&lt;=0.05,2,3))))</f>
        <v>3</v>
      </c>
      <c r="I30" s="65">
        <f t="shared" si="3"/>
        <v>4</v>
      </c>
      <c r="J30" s="66" t="str">
        <f t="shared" si="4"/>
        <v>丁</v>
      </c>
    </row>
    <row r="31" spans="1:10" ht="16.5">
      <c r="A31" s="64" t="s">
        <v>47</v>
      </c>
      <c r="B31" s="65">
        <f>IF('縣市'!K13&lt;=8.5,IF('縣市'!K13&gt;=6.5,1,2),2)</f>
        <v>1</v>
      </c>
      <c r="C31" s="65">
        <f>IF('縣市'!L13="ND",6,IF('縣市'!L13&gt;=6.5,1,IF('縣市'!L13&gt;=5.5,2,IF('縣市'!L13&gt;=4.5,3,IF('縣市'!L13&gt;=3,4,IF('縣市'!L13&gt;=2,5,6))))))</f>
        <v>4</v>
      </c>
      <c r="D31" s="65">
        <f>IF('縣市'!O13="ND",1,IF('縣市'!O13&lt;=1,1,IF('縣市'!O13&lt;=2,2,IF('縣市'!O13&lt;=4,3,4))))</f>
        <v>4</v>
      </c>
      <c r="E31" s="65">
        <f>IF('縣市'!Q13="ND",1,IF('縣市'!Q13&lt;=25,1,IF('縣市'!Q13&lt;=40,3,IF('縣市'!Q13&lt;=100,4,5))))</f>
        <v>1</v>
      </c>
      <c r="F31" s="65">
        <f>IF('縣市2'!K13="－","－",IF('縣市2'!K13="ND",1,IF('縣市2'!K13&lt;=50,1,IF('縣市2'!K13&lt;=5000,2,IF('縣市2'!K13&lt;=10000,3,4)))))</f>
        <v>3</v>
      </c>
      <c r="G31" s="65">
        <f>IF('縣市2'!M13="ND",1,IF('縣市2'!M13&lt;=0.1,1,IF('縣市2'!M13&lt;=0.3,2,4)))</f>
        <v>4</v>
      </c>
      <c r="H31" s="65">
        <f>IF('縣市'!N13="－","－",IF('縣市'!N13="ND",1,IF('縣市'!N13&lt;=0.02,1,IF('縣市'!N13&lt;=0.05,2,3))))</f>
        <v>3</v>
      </c>
      <c r="I31" s="65">
        <f t="shared" si="3"/>
        <v>4</v>
      </c>
      <c r="J31" s="66" t="str">
        <f t="shared" si="4"/>
        <v>丁</v>
      </c>
    </row>
    <row r="32" spans="1:10" ht="16.5">
      <c r="A32" s="64" t="s">
        <v>110</v>
      </c>
      <c r="B32" s="65">
        <f>IF('縣市'!K14&lt;=8.5,IF('縣市'!K14&gt;=6.5,1,2),2)</f>
        <v>1</v>
      </c>
      <c r="C32" s="65">
        <f>IF('縣市'!L14="ND",6,IF('縣市'!L14&gt;=6.5,1,IF('縣市'!L14&gt;=5.5,2,IF('縣市'!L14&gt;=4.5,3,IF('縣市'!L14&gt;=3,4,IF('縣市'!L14&gt;=2,5,6))))))</f>
        <v>2</v>
      </c>
      <c r="D32" s="65">
        <f>IF('縣市'!O14="ND",1,IF('縣市'!O14&lt;=1,1,IF('縣市'!O14&lt;=2,2,IF('縣市'!O14&lt;=4,3,4))))</f>
        <v>4</v>
      </c>
      <c r="E32" s="65">
        <f>IF('縣市'!Q14="ND",1,IF('縣市'!Q14&lt;=25,1,IF('縣市'!Q14&lt;=40,3,IF('縣市'!Q14&lt;=100,4,5))))</f>
        <v>1</v>
      </c>
      <c r="F32" s="65">
        <f>IF('縣市2'!K14="－","－",IF('縣市2'!K14="ND",1,IF('縣市2'!K14&lt;=50,1,IF('縣市2'!K14&lt;=5000,2,IF('縣市2'!K14&lt;=10000,3,4)))))</f>
        <v>3</v>
      </c>
      <c r="G32" s="65">
        <f>IF('縣市2'!M14="ND",1,IF('縣市2'!M14&lt;=0.1,1,IF('縣市2'!M14&lt;=0.3,2,4)))</f>
        <v>4</v>
      </c>
      <c r="H32" s="65">
        <f>IF('縣市'!N14="－","－",IF('縣市'!N14="ND",1,IF('縣市'!N14&lt;=0.02,1,IF('縣市'!N14&lt;=0.05,2,3))))</f>
        <v>3</v>
      </c>
      <c r="I32" s="65">
        <f t="shared" si="3"/>
        <v>4</v>
      </c>
      <c r="J32" s="66" t="str">
        <f t="shared" si="4"/>
        <v>丁</v>
      </c>
    </row>
    <row r="33" spans="1:10" ht="16.5">
      <c r="A33" s="64" t="s">
        <v>111</v>
      </c>
      <c r="B33" s="65">
        <f>IF('縣市'!K15&lt;=8.5,IF('縣市'!K15&gt;=6.5,1,2),2)</f>
        <v>1</v>
      </c>
      <c r="C33" s="65">
        <f>IF('縣市'!L15="ND",6,IF('縣市'!L15&gt;=6.5,1,IF('縣市'!L15&gt;=5.5,2,IF('縣市'!L15&gt;=4.5,3,IF('縣市'!L15&gt;=3,4,IF('縣市'!L15&gt;=2,5,6))))))</f>
        <v>2</v>
      </c>
      <c r="D33" s="65">
        <f>IF('縣市'!O15="ND",1,IF('縣市'!O15&lt;=1,1,IF('縣市'!O15&lt;=2,2,IF('縣市'!O15&lt;=4,3,4))))</f>
        <v>3</v>
      </c>
      <c r="E33" s="65">
        <f>IF('縣市'!Q15="ND",1,IF('縣市'!Q15&lt;=25,1,IF('縣市'!Q15&lt;=40,3,IF('縣市'!Q15&lt;=100,4,5))))</f>
        <v>1</v>
      </c>
      <c r="F33" s="65">
        <f>IF('縣市2'!K15="－","－",IF('縣市2'!K15="ND",1,IF('縣市2'!K15&lt;=50,1,IF('縣市2'!K15&lt;=5000,2,IF('縣市2'!K15&lt;=10000,3,4)))))</f>
        <v>4</v>
      </c>
      <c r="G33" s="65">
        <f>IF('縣市2'!M15="ND",1,IF('縣市2'!M15&lt;=0.1,1,IF('縣市2'!M15&lt;=0.3,2,4)))</f>
        <v>4</v>
      </c>
      <c r="H33" s="65">
        <f>IF('縣市'!N15="－","－",IF('縣市'!N15="ND",1,IF('縣市'!N15&lt;=0.02,1,IF('縣市'!N15&lt;=0.05,2,3))))</f>
        <v>3</v>
      </c>
      <c r="I33" s="65">
        <f t="shared" si="3"/>
        <v>4</v>
      </c>
      <c r="J33" s="66" t="str">
        <f t="shared" si="4"/>
        <v>丁</v>
      </c>
    </row>
    <row r="34" spans="1:10" ht="16.5">
      <c r="A34" s="64" t="s">
        <v>215</v>
      </c>
      <c r="B34" s="65">
        <f>IF('縣市'!K16&lt;=8.5,IF('縣市'!K16&gt;=6.5,1,2),2)</f>
        <v>1</v>
      </c>
      <c r="C34" s="65">
        <f>IF('縣市'!L16="ND",6,IF('縣市'!L16&gt;=6.5,1,IF('縣市'!L16&gt;=5.5,2,IF('縣市'!L16&gt;=4.5,3,IF('縣市'!L16&gt;=3,4,IF('縣市'!L16&gt;=2,5,6))))))</f>
        <v>2</v>
      </c>
      <c r="D34" s="65">
        <f>IF('縣市'!O16="ND",1,IF('縣市'!O16&lt;=1,1,IF('縣市'!O16&lt;=2,2,IF('縣市'!O16&lt;=4,3,4))))</f>
        <v>3</v>
      </c>
      <c r="E34" s="65">
        <f>IF('縣市'!Q16="ND",1,IF('縣市'!Q16&lt;=25,1,IF('縣市'!Q16&lt;=40,3,IF('縣市'!Q16&lt;=100,4,5))))</f>
        <v>4</v>
      </c>
      <c r="F34" s="65">
        <f>IF('縣市2'!K16="－","－",IF('縣市2'!K16="ND",1,IF('縣市2'!K16&lt;=50,1,IF('縣市2'!K16&lt;=5000,2,IF('縣市2'!K16&lt;=10000,3,4)))))</f>
        <v>4</v>
      </c>
      <c r="G34" s="65">
        <f>IF('縣市2'!M16="ND",1,IF('縣市2'!M16&lt;=0.1,1,IF('縣市2'!M16&lt;=0.3,2,4)))</f>
        <v>4</v>
      </c>
      <c r="H34" s="65">
        <f>IF('縣市'!N16="－","－",IF('縣市'!N16="ND",1,IF('縣市'!N16&lt;=0.02,1,IF('縣市'!N16&lt;=0.05,2,3))))</f>
        <v>3</v>
      </c>
      <c r="I34" s="65">
        <f t="shared" si="3"/>
        <v>4</v>
      </c>
      <c r="J34" s="66" t="str">
        <f t="shared" si="4"/>
        <v>丁</v>
      </c>
    </row>
    <row r="35" spans="1:10" ht="16.5">
      <c r="A35" s="64" t="s">
        <v>48</v>
      </c>
      <c r="B35" s="65">
        <f>IF('縣市'!K17&lt;=8.5,IF('縣市'!K17&gt;=6.5,1,2),2)</f>
        <v>1</v>
      </c>
      <c r="C35" s="65">
        <f>IF('縣市'!L17="ND",6,IF('縣市'!L17&gt;=6.5,1,IF('縣市'!L17&gt;=5.5,2,IF('縣市'!L17&gt;=4.5,3,IF('縣市'!L17&gt;=3,4,IF('縣市'!L17&gt;=2,5,6))))))</f>
        <v>1</v>
      </c>
      <c r="D35" s="65">
        <f>IF('縣市'!O17="ND",1,IF('縣市'!O17&lt;=1,1,IF('縣市'!O17&lt;=2,2,IF('縣市'!O17&lt;=4,3,4))))</f>
        <v>3</v>
      </c>
      <c r="E35" s="65">
        <f>IF('縣市'!Q17="ND",1,IF('縣市'!Q17&lt;=25,1,IF('縣市'!Q17&lt;=40,3,IF('縣市'!Q17&lt;=100,4,5))))</f>
        <v>1</v>
      </c>
      <c r="F35" s="65">
        <f>IF('縣市2'!K17="－","－",IF('縣市2'!K17="ND",1,IF('縣市2'!K17&lt;=50,1,IF('縣市2'!K17&lt;=5000,2,IF('縣市2'!K17&lt;=10000,3,4)))))</f>
        <v>2</v>
      </c>
      <c r="G35" s="65">
        <f>IF('縣市2'!M17="ND",1,IF('縣市2'!M17&lt;=0.1,1,IF('縣市2'!M17&lt;=0.3,2,4)))</f>
        <v>4</v>
      </c>
      <c r="H35" s="65">
        <f>IF('縣市'!N17="－","－",IF('縣市'!N17="ND",1,IF('縣市'!N17&lt;=0.02,1,IF('縣市'!N17&lt;=0.05,2,3))))</f>
        <v>3</v>
      </c>
      <c r="I35" s="65">
        <f t="shared" si="3"/>
        <v>4</v>
      </c>
      <c r="J35" s="66" t="str">
        <f t="shared" si="4"/>
        <v>丁</v>
      </c>
    </row>
    <row r="36" spans="1:10" ht="16.5">
      <c r="A36" s="64" t="s">
        <v>49</v>
      </c>
      <c r="B36" s="65">
        <f>IF('縣市'!K18&lt;=8.5,IF('縣市'!K18&gt;=6.5,1,2),2)</f>
        <v>1</v>
      </c>
      <c r="C36" s="65">
        <f>IF('縣市'!L18="ND",6,IF('縣市'!L18&gt;=6.5,1,IF('縣市'!L18&gt;=5.5,2,IF('縣市'!L18&gt;=4.5,3,IF('縣市'!L18&gt;=3,4,IF('縣市'!L18&gt;=2,5,6))))))</f>
        <v>6</v>
      </c>
      <c r="D36" s="65">
        <f>IF('縣市'!O18="ND",1,IF('縣市'!O18&lt;=1,1,IF('縣市'!O18&lt;=2,2,IF('縣市'!O18&lt;=4,3,4))))</f>
        <v>4</v>
      </c>
      <c r="E36" s="65">
        <f>IF('縣市'!Q18="ND",1,IF('縣市'!Q18&lt;=25,1,IF('縣市'!Q18&lt;=40,3,IF('縣市'!Q18&lt;=100,4,5))))</f>
        <v>3</v>
      </c>
      <c r="F36" s="65">
        <f>IF('縣市2'!K18="－","－",IF('縣市2'!K18="ND",1,IF('縣市2'!K18&lt;=50,1,IF('縣市2'!K18&lt;=5000,2,IF('縣市2'!K18&lt;=10000,3,4)))))</f>
        <v>4</v>
      </c>
      <c r="G36" s="65">
        <f>IF('縣市2'!M18="ND",1,IF('縣市2'!M18&lt;=0.1,1,IF('縣市2'!M18&lt;=0.3,2,4)))</f>
        <v>4</v>
      </c>
      <c r="H36" s="65">
        <f>IF('縣市'!N18="－","－",IF('縣市'!N18="ND",1,IF('縣市'!N18&lt;=0.02,1,IF('縣市'!N18&lt;=0.05,2,3))))</f>
        <v>3</v>
      </c>
      <c r="I36" s="65">
        <f aca="true" t="shared" si="5" ref="I36:I51">MAX(B36:H36)</f>
        <v>6</v>
      </c>
      <c r="J36" s="66" t="str">
        <f t="shared" si="4"/>
        <v>－</v>
      </c>
    </row>
    <row r="37" spans="1:10" ht="16.5">
      <c r="A37" s="64" t="s">
        <v>50</v>
      </c>
      <c r="B37" s="65">
        <f>IF('縣市'!K19&lt;=8.5,IF('縣市'!K19&gt;=6.5,1,2),2)</f>
        <v>1</v>
      </c>
      <c r="C37" s="65">
        <f>IF('縣市'!L19="ND",6,IF('縣市'!L19&gt;=6.5,1,IF('縣市'!L19&gt;=5.5,2,IF('縣市'!L19&gt;=4.5,3,IF('縣市'!L19&gt;=3,4,IF('縣市'!L19&gt;=2,5,6))))))</f>
        <v>6</v>
      </c>
      <c r="D37" s="65">
        <f>IF('縣市'!O19="ND",1,IF('縣市'!O19&lt;=1,1,IF('縣市'!O19&lt;=2,2,IF('縣市'!O19&lt;=4,3,4))))</f>
        <v>4</v>
      </c>
      <c r="E37" s="65">
        <f>IF('縣市'!Q19="ND",1,IF('縣市'!Q19&lt;=25,1,IF('縣市'!Q19&lt;=40,3,IF('縣市'!Q19&lt;=100,4,5))))</f>
        <v>1</v>
      </c>
      <c r="F37" s="65">
        <f>IF('縣市2'!K19="－","－",IF('縣市2'!K19="ND",1,IF('縣市2'!K19&lt;=50,1,IF('縣市2'!K19&lt;=5000,2,IF('縣市2'!K19&lt;=10000,3,4)))))</f>
        <v>4</v>
      </c>
      <c r="G37" s="65">
        <f>IF('縣市2'!M19="ND",1,IF('縣市2'!M19&lt;=0.1,1,IF('縣市2'!M19&lt;=0.3,2,4)))</f>
        <v>4</v>
      </c>
      <c r="H37" s="65">
        <f>IF('縣市'!N19="－","－",IF('縣市'!N19="ND",1,IF('縣市'!N19&lt;=0.02,1,IF('縣市'!N19&lt;=0.05,2,3))))</f>
        <v>3</v>
      </c>
      <c r="I37" s="65">
        <f t="shared" si="5"/>
        <v>6</v>
      </c>
      <c r="J37" s="66" t="str">
        <f t="shared" si="4"/>
        <v>－</v>
      </c>
    </row>
    <row r="38" spans="1:10" ht="16.5">
      <c r="A38" s="64" t="s">
        <v>51</v>
      </c>
      <c r="B38" s="65">
        <f>IF('縣市'!K20&lt;=8.5,IF('縣市'!K20&gt;=6.5,1,2),2)</f>
        <v>1</v>
      </c>
      <c r="C38" s="65">
        <f>IF('縣市'!L20="ND",6,IF('縣市'!L20&gt;=6.5,1,IF('縣市'!L20&gt;=5.5,2,IF('縣市'!L20&gt;=4.5,3,IF('縣市'!L20&gt;=3,4,IF('縣市'!L20&gt;=2,5,6))))))</f>
        <v>6</v>
      </c>
      <c r="D38" s="65">
        <f>IF('縣市'!O20="ND",1,IF('縣市'!O20&lt;=1,1,IF('縣市'!O20&lt;=2,2,IF('縣市'!O20&lt;=4,3,4))))</f>
        <v>4</v>
      </c>
      <c r="E38" s="65">
        <f>IF('縣市'!Q20="ND",1,IF('縣市'!Q20&lt;=25,1,IF('縣市'!Q20&lt;=40,3,IF('縣市'!Q20&lt;=100,4,5))))</f>
        <v>1</v>
      </c>
      <c r="F38" s="65">
        <f>IF('縣市2'!K20="－","－",IF('縣市2'!K20="ND",1,IF('縣市2'!K20&lt;=50,1,IF('縣市2'!K20&lt;=5000,2,IF('縣市2'!K20&lt;=10000,3,4)))))</f>
        <v>4</v>
      </c>
      <c r="G38" s="65">
        <f>IF('縣市2'!M20="ND",1,IF('縣市2'!M20&lt;=0.1,1,IF('縣市2'!M20&lt;=0.3,2,4)))</f>
        <v>4</v>
      </c>
      <c r="H38" s="65">
        <f>IF('縣市'!N20="－","－",IF('縣市'!N20="ND",1,IF('縣市'!N20&lt;=0.02,1,IF('縣市'!N20&lt;=0.05,2,3))))</f>
        <v>3</v>
      </c>
      <c r="I38" s="65">
        <f t="shared" si="5"/>
        <v>6</v>
      </c>
      <c r="J38" s="66" t="str">
        <f t="shared" si="4"/>
        <v>－</v>
      </c>
    </row>
    <row r="39" spans="1:10" ht="16.5">
      <c r="A39" s="64" t="s">
        <v>52</v>
      </c>
      <c r="B39" s="65">
        <f>IF('縣市'!K21&lt;=8.5,IF('縣市'!K21&gt;=6.5,1,2),2)</f>
        <v>1</v>
      </c>
      <c r="C39" s="65">
        <f>IF('縣市'!L21="ND",6,IF('縣市'!L21&gt;=6.5,1,IF('縣市'!L21&gt;=5.5,2,IF('縣市'!L21&gt;=4.5,3,IF('縣市'!L21&gt;=3,4,IF('縣市'!L21&gt;=2,5,6))))))</f>
        <v>6</v>
      </c>
      <c r="D39" s="65">
        <f>IF('縣市'!O21="ND",1,IF('縣市'!O21&lt;=1,1,IF('縣市'!O21&lt;=2,2,IF('縣市'!O21&lt;=4,3,4))))</f>
        <v>4</v>
      </c>
      <c r="E39" s="65">
        <f>IF('縣市'!Q21="ND",1,IF('縣市'!Q21&lt;=25,1,IF('縣市'!Q21&lt;=40,3,IF('縣市'!Q21&lt;=100,4,5))))</f>
        <v>1</v>
      </c>
      <c r="F39" s="65">
        <f>IF('縣市2'!K21="－","－",IF('縣市2'!K21="ND",1,IF('縣市2'!K21&lt;=50,1,IF('縣市2'!K21&lt;=5000,2,IF('縣市2'!K21&lt;=10000,3,4)))))</f>
        <v>4</v>
      </c>
      <c r="G39" s="65">
        <f>IF('縣市2'!M21="ND",1,IF('縣市2'!M21&lt;=0.1,1,IF('縣市2'!M21&lt;=0.3,2,4)))</f>
        <v>4</v>
      </c>
      <c r="H39" s="65">
        <f>IF('縣市'!N21="－","－",IF('縣市'!N21="ND",1,IF('縣市'!N21&lt;=0.02,1,IF('縣市'!N21&lt;=0.05,2,3))))</f>
        <v>3</v>
      </c>
      <c r="I39" s="65">
        <f t="shared" si="5"/>
        <v>6</v>
      </c>
      <c r="J39" s="66" t="str">
        <f t="shared" si="4"/>
        <v>－</v>
      </c>
    </row>
    <row r="40" spans="1:10" ht="16.5">
      <c r="A40" s="64" t="s">
        <v>53</v>
      </c>
      <c r="B40" s="65">
        <f>IF('縣市'!K22&lt;=8.5,IF('縣市'!K22&gt;=6.5,1,2),2)</f>
        <v>1</v>
      </c>
      <c r="C40" s="65">
        <f>IF('縣市'!L22="ND",6,IF('縣市'!L22&gt;=6.5,1,IF('縣市'!L22&gt;=5.5,2,IF('縣市'!L22&gt;=4.5,3,IF('縣市'!L22&gt;=3,4,IF('縣市'!L22&gt;=2,5,6))))))</f>
        <v>6</v>
      </c>
      <c r="D40" s="65">
        <f>IF('縣市'!O22="ND",1,IF('縣市'!O22&lt;=1,1,IF('縣市'!O22&lt;=2,2,IF('縣市'!O22&lt;=4,3,4))))</f>
        <v>4</v>
      </c>
      <c r="E40" s="65">
        <f>IF('縣市'!Q22="ND",1,IF('縣市'!Q22&lt;=25,1,IF('縣市'!Q22&lt;=40,3,IF('縣市'!Q22&lt;=100,4,5))))</f>
        <v>1</v>
      </c>
      <c r="F40" s="65">
        <f>IF('縣市2'!K22="－","－",IF('縣市2'!K22="ND",1,IF('縣市2'!K22&lt;=50,1,IF('縣市2'!K22&lt;=5000,2,IF('縣市2'!K22&lt;=10000,3,4)))))</f>
        <v>4</v>
      </c>
      <c r="G40" s="65">
        <f>IF('縣市2'!M22="ND",1,IF('縣市2'!M22&lt;=0.1,1,IF('縣市2'!M22&lt;=0.3,2,4)))</f>
        <v>4</v>
      </c>
      <c r="H40" s="65">
        <f>IF('縣市'!N22="－","－",IF('縣市'!N22="ND",1,IF('縣市'!N22&lt;=0.02,1,IF('縣市'!N22&lt;=0.05,2,3))))</f>
        <v>3</v>
      </c>
      <c r="I40" s="65">
        <f t="shared" si="5"/>
        <v>6</v>
      </c>
      <c r="J40" s="66" t="str">
        <f t="shared" si="4"/>
        <v>－</v>
      </c>
    </row>
    <row r="41" spans="1:10" ht="16.5">
      <c r="A41" s="64" t="s">
        <v>54</v>
      </c>
      <c r="B41" s="65">
        <f>IF('縣市'!K23&lt;=8.5,IF('縣市'!K23&gt;=6.5,1,2),2)</f>
        <v>1</v>
      </c>
      <c r="C41" s="65">
        <f>IF('縣市'!L23="ND",6,IF('縣市'!L23&gt;=6.5,1,IF('縣市'!L23&gt;=5.5,2,IF('縣市'!L23&gt;=4.5,3,IF('縣市'!L23&gt;=3,4,IF('縣市'!L23&gt;=2,5,6))))))</f>
        <v>4</v>
      </c>
      <c r="D41" s="65">
        <f>IF('縣市'!O23="ND",1,IF('縣市'!O23&lt;=1,1,IF('縣市'!O23&lt;=2,2,IF('縣市'!O23&lt;=4,3,4))))</f>
        <v>4</v>
      </c>
      <c r="E41" s="65">
        <f>IF('縣市'!Q23="ND",1,IF('縣市'!Q23&lt;=25,1,IF('縣市'!Q23&lt;=40,3,IF('縣市'!Q23&lt;=100,4,5))))</f>
        <v>1</v>
      </c>
      <c r="F41" s="65">
        <f>IF('縣市2'!K23="－","－",IF('縣市2'!K23="ND",1,IF('縣市2'!K23&lt;=50,1,IF('縣市2'!K23&lt;=5000,2,IF('縣市2'!K23&lt;=10000,3,4)))))</f>
        <v>4</v>
      </c>
      <c r="G41" s="65">
        <f>IF('縣市2'!M23="ND",1,IF('縣市2'!M23&lt;=0.1,1,IF('縣市2'!M23&lt;=0.3,2,4)))</f>
        <v>4</v>
      </c>
      <c r="H41" s="65">
        <f>IF('縣市'!N23="－","－",IF('縣市'!N23="ND",1,IF('縣市'!N23&lt;=0.02,1,IF('縣市'!N23&lt;=0.05,2,3))))</f>
        <v>3</v>
      </c>
      <c r="I41" s="65">
        <f t="shared" si="5"/>
        <v>4</v>
      </c>
      <c r="J41" s="66" t="str">
        <f t="shared" si="4"/>
        <v>丁</v>
      </c>
    </row>
    <row r="42" spans="1:10" ht="16.5">
      <c r="A42" s="64" t="s">
        <v>112</v>
      </c>
      <c r="B42" s="65">
        <f>IF('縣市'!K24&lt;=8.5,IF('縣市'!K24&gt;=6.5,1,2),2)</f>
        <v>1</v>
      </c>
      <c r="C42" s="65">
        <f>IF('縣市'!L24="ND",6,IF('縣市'!L24&gt;=6.5,1,IF('縣市'!L24&gt;=5.5,2,IF('縣市'!L24&gt;=4.5,3,IF('縣市'!L24&gt;=3,4,IF('縣市'!L24&gt;=2,5,6))))))</f>
        <v>5</v>
      </c>
      <c r="D42" s="65">
        <f>IF('縣市'!O24="ND",1,IF('縣市'!O24&lt;=1,1,IF('縣市'!O24&lt;=2,2,IF('縣市'!O24&lt;=4,3,4))))</f>
        <v>4</v>
      </c>
      <c r="E42" s="65">
        <f>IF('縣市'!Q24="ND",1,IF('縣市'!Q24&lt;=25,1,IF('縣市'!Q24&lt;=40,3,IF('縣市'!Q24&lt;=100,4,5))))</f>
        <v>1</v>
      </c>
      <c r="F42" s="65">
        <f>IF('縣市2'!K24="－","－",IF('縣市2'!K24="ND",1,IF('縣市2'!K24&lt;=50,1,IF('縣市2'!K24&lt;=5000,2,IF('縣市2'!K24&lt;=10000,3,4)))))</f>
        <v>4</v>
      </c>
      <c r="G42" s="65">
        <f>IF('縣市2'!M24="ND",1,IF('縣市2'!M24&lt;=0.1,1,IF('縣市2'!M24&lt;=0.3,2,4)))</f>
        <v>4</v>
      </c>
      <c r="H42" s="65">
        <f>IF('縣市'!N24="－","－",IF('縣市'!N24="ND",1,IF('縣市'!N24&lt;=0.02,1,IF('縣市'!N24&lt;=0.05,2,3))))</f>
        <v>3</v>
      </c>
      <c r="I42" s="65">
        <f t="shared" si="5"/>
        <v>5</v>
      </c>
      <c r="J42" s="66" t="str">
        <f t="shared" si="4"/>
        <v>戊</v>
      </c>
    </row>
    <row r="43" spans="1:10" ht="16.5">
      <c r="A43" s="64" t="s">
        <v>113</v>
      </c>
      <c r="B43" s="65">
        <f>IF('縣市'!K25&lt;=8.5,IF('縣市'!K25&gt;=6.5,1,2),2)</f>
        <v>1</v>
      </c>
      <c r="C43" s="65">
        <f>IF('縣市'!L25="ND",6,IF('縣市'!L25&gt;=6.5,1,IF('縣市'!L25&gt;=5.5,2,IF('縣市'!L25&gt;=4.5,3,IF('縣市'!L25&gt;=3,4,IF('縣市'!L25&gt;=2,5,6))))))</f>
        <v>6</v>
      </c>
      <c r="D43" s="65">
        <f>IF('縣市'!O25="ND",1,IF('縣市'!O25&lt;=1,1,IF('縣市'!O25&lt;=2,2,IF('縣市'!O25&lt;=4,3,4))))</f>
        <v>4</v>
      </c>
      <c r="E43" s="65">
        <f>IF('縣市'!Q25="ND",1,IF('縣市'!Q25&lt;=25,1,IF('縣市'!Q25&lt;=40,3,IF('縣市'!Q25&lt;=100,4,5))))</f>
        <v>1</v>
      </c>
      <c r="F43" s="65">
        <f>IF('縣市2'!K25="－","－",IF('縣市2'!K25="ND",1,IF('縣市2'!K25&lt;=50,1,IF('縣市2'!K25&lt;=5000,2,IF('縣市2'!K25&lt;=10000,3,4)))))</f>
        <v>4</v>
      </c>
      <c r="G43" s="65">
        <f>IF('縣市2'!M25="ND",1,IF('縣市2'!M25&lt;=0.1,1,IF('縣市2'!M25&lt;=0.3,2,4)))</f>
        <v>4</v>
      </c>
      <c r="H43" s="65">
        <f>IF('縣市'!N25="－","－",IF('縣市'!N25="ND",1,IF('縣市'!N25&lt;=0.02,1,IF('縣市'!N25&lt;=0.05,2,3))))</f>
        <v>3</v>
      </c>
      <c r="I43" s="65">
        <f t="shared" si="5"/>
        <v>6</v>
      </c>
      <c r="J43" s="66" t="str">
        <f t="shared" si="4"/>
        <v>－</v>
      </c>
    </row>
    <row r="44" spans="1:10" ht="16.5">
      <c r="A44" s="64" t="s">
        <v>114</v>
      </c>
      <c r="B44" s="65">
        <f>IF('縣市'!K26&lt;=8.5,IF('縣市'!K26&gt;=6.5,1,2),2)</f>
        <v>1</v>
      </c>
      <c r="C44" s="65">
        <f>IF('縣市'!L26="ND",6,IF('縣市'!L26&gt;=6.5,1,IF('縣市'!L26&gt;=5.5,2,IF('縣市'!L26&gt;=4.5,3,IF('縣市'!L26&gt;=3,4,IF('縣市'!L26&gt;=2,5,6))))))</f>
        <v>4</v>
      </c>
      <c r="D44" s="65">
        <f>IF('縣市'!O26="ND",1,IF('縣市'!O26&lt;=1,1,IF('縣市'!O26&lt;=2,2,IF('縣市'!O26&lt;=4,3,4))))</f>
        <v>4</v>
      </c>
      <c r="E44" s="65">
        <f>IF('縣市'!Q26="ND",1,IF('縣市'!Q26&lt;=25,1,IF('縣市'!Q26&lt;=40,3,IF('縣市'!Q26&lt;=100,4,5))))</f>
        <v>1</v>
      </c>
      <c r="F44" s="65">
        <f>IF('縣市2'!K26="－","－",IF('縣市2'!K26="ND",1,IF('縣市2'!K26&lt;=50,1,IF('縣市2'!K26&lt;=5000,2,IF('縣市2'!K26&lt;=10000,3,4)))))</f>
        <v>4</v>
      </c>
      <c r="G44" s="65">
        <f>IF('縣市2'!M26="ND",1,IF('縣市2'!M26&lt;=0.1,1,IF('縣市2'!M26&lt;=0.3,2,4)))</f>
        <v>4</v>
      </c>
      <c r="H44" s="65">
        <f>IF('縣市'!N26="－","－",IF('縣市'!N26="ND",1,IF('縣市'!N26&lt;=0.02,1,IF('縣市'!N26&lt;=0.05,2,3))))</f>
        <v>3</v>
      </c>
      <c r="I44" s="65">
        <f t="shared" si="5"/>
        <v>4</v>
      </c>
      <c r="J44" s="66" t="str">
        <f t="shared" si="4"/>
        <v>丁</v>
      </c>
    </row>
    <row r="45" spans="1:10" ht="16.5">
      <c r="A45" s="64" t="s">
        <v>115</v>
      </c>
      <c r="B45" s="65">
        <f>IF('縣市'!K27&lt;=8.5,IF('縣市'!K27&gt;=6.5,1,2),2)</f>
        <v>1</v>
      </c>
      <c r="C45" s="65">
        <f>IF('縣市'!L27="ND",6,IF('縣市'!L27&gt;=6.5,1,IF('縣市'!L27&gt;=5.5,2,IF('縣市'!L27&gt;=4.5,3,IF('縣市'!L27&gt;=3,4,IF('縣市'!L27&gt;=2,5,6))))))</f>
        <v>3</v>
      </c>
      <c r="D45" s="65">
        <f>IF('縣市'!O27="ND",1,IF('縣市'!O27&lt;=1,1,IF('縣市'!O27&lt;=2,2,IF('縣市'!O27&lt;=4,3,4))))</f>
        <v>4</v>
      </c>
      <c r="E45" s="65">
        <f>IF('縣市'!Q27="ND",1,IF('縣市'!Q27&lt;=25,1,IF('縣市'!Q27&lt;=40,3,IF('縣市'!Q27&lt;=100,4,5))))</f>
        <v>3</v>
      </c>
      <c r="F45" s="65">
        <f>IF('縣市2'!K27="－","－",IF('縣市2'!K27="ND",1,IF('縣市2'!K27&lt;=50,1,IF('縣市2'!K27&lt;=5000,2,IF('縣市2'!K27&lt;=10000,3,4)))))</f>
        <v>4</v>
      </c>
      <c r="G45" s="65">
        <f>IF('縣市2'!M27="ND",1,IF('縣市2'!M27&lt;=0.1,1,IF('縣市2'!M27&lt;=0.3,2,4)))</f>
        <v>4</v>
      </c>
      <c r="H45" s="65">
        <f>IF('縣市'!N27="－","－",IF('縣市'!N27="ND",1,IF('縣市'!N27&lt;=0.02,1,IF('縣市'!N27&lt;=0.05,2,3))))</f>
        <v>3</v>
      </c>
      <c r="I45" s="65">
        <f t="shared" si="5"/>
        <v>4</v>
      </c>
      <c r="J45" s="66" t="str">
        <f t="shared" si="4"/>
        <v>丁</v>
      </c>
    </row>
    <row r="46" spans="1:10" ht="16.5">
      <c r="A46" s="64" t="s">
        <v>116</v>
      </c>
      <c r="B46" s="65">
        <f>IF('縣市'!K28&lt;=8.5,IF('縣市'!K28&gt;=6.5,1,2),2)</f>
        <v>1</v>
      </c>
      <c r="C46" s="65">
        <f>IF('縣市'!L28="ND",6,IF('縣市'!L28&gt;=6.5,1,IF('縣市'!L28&gt;=5.5,2,IF('縣市'!L28&gt;=4.5,3,IF('縣市'!L28&gt;=3,4,IF('縣市'!L28&gt;=2,5,6))))))</f>
        <v>4</v>
      </c>
      <c r="D46" s="65">
        <f>IF('縣市'!O28="ND",1,IF('縣市'!O28&lt;=1,1,IF('縣市'!O28&lt;=2,2,IF('縣市'!O28&lt;=4,3,4))))</f>
        <v>4</v>
      </c>
      <c r="E46" s="65">
        <f>IF('縣市'!Q28="ND",1,IF('縣市'!Q28&lt;=25,1,IF('縣市'!Q28&lt;=40,3,IF('縣市'!Q28&lt;=100,4,5))))</f>
        <v>3</v>
      </c>
      <c r="F46" s="65">
        <f>IF('縣市2'!K28="－","－",IF('縣市2'!K28="ND",1,IF('縣市2'!K28&lt;=50,1,IF('縣市2'!K28&lt;=5000,2,IF('縣市2'!K28&lt;=10000,3,4)))))</f>
        <v>4</v>
      </c>
      <c r="G46" s="65">
        <f>IF('縣市2'!M28="ND",1,IF('縣市2'!M28&lt;=0.1,1,IF('縣市2'!M28&lt;=0.3,2,4)))</f>
        <v>4</v>
      </c>
      <c r="H46" s="65">
        <f>IF('縣市'!N28="－","－",IF('縣市'!N28="ND",1,IF('縣市'!N28&lt;=0.02,1,IF('縣市'!N28&lt;=0.05,2,3))))</f>
        <v>3</v>
      </c>
      <c r="I46" s="65">
        <f t="shared" si="5"/>
        <v>4</v>
      </c>
      <c r="J46" s="66" t="str">
        <f t="shared" si="4"/>
        <v>丁</v>
      </c>
    </row>
    <row r="47" spans="1:10" ht="16.5">
      <c r="A47" s="64" t="s">
        <v>117</v>
      </c>
      <c r="B47" s="65">
        <f>IF('縣市'!K29&lt;=8.5,IF('縣市'!K29&gt;=6.5,1,2),2)</f>
        <v>1</v>
      </c>
      <c r="C47" s="65">
        <f>IF('縣市'!L29="ND",6,IF('縣市'!L29&gt;=6.5,1,IF('縣市'!L29&gt;=5.5,2,IF('縣市'!L29&gt;=4.5,3,IF('縣市'!L29&gt;=3,4,IF('縣市'!L29&gt;=2,5,6))))))</f>
        <v>3</v>
      </c>
      <c r="D47" s="65">
        <f>IF('縣市'!O29="ND",1,IF('縣市'!O29&lt;=1,1,IF('縣市'!O29&lt;=2,2,IF('縣市'!O29&lt;=4,3,4))))</f>
        <v>4</v>
      </c>
      <c r="E47" s="65">
        <f>IF('縣市'!Q29="ND",1,IF('縣市'!Q29&lt;=25,1,IF('縣市'!Q29&lt;=40,3,IF('縣市'!Q29&lt;=100,4,5))))</f>
        <v>1</v>
      </c>
      <c r="F47" s="65">
        <f>IF('縣市2'!K29="－","－",IF('縣市2'!K29="ND",1,IF('縣市2'!K29&lt;=50,1,IF('縣市2'!K29&lt;=5000,2,IF('縣市2'!K29&lt;=10000,3,4)))))</f>
        <v>4</v>
      </c>
      <c r="G47" s="65">
        <f>IF('縣市2'!M29="ND",1,IF('縣市2'!M29&lt;=0.1,1,IF('縣市2'!M29&lt;=0.3,2,4)))</f>
        <v>4</v>
      </c>
      <c r="H47" s="65">
        <f>IF('縣市'!N29="－","－",IF('縣市'!N29="ND",1,IF('縣市'!N29&lt;=0.02,1,IF('縣市'!N29&lt;=0.05,2,3))))</f>
        <v>3</v>
      </c>
      <c r="I47" s="65">
        <f t="shared" si="5"/>
        <v>4</v>
      </c>
      <c r="J47" s="66" t="str">
        <f t="shared" si="4"/>
        <v>丁</v>
      </c>
    </row>
    <row r="48" spans="1:10" ht="16.5">
      <c r="A48" s="64" t="s">
        <v>92</v>
      </c>
      <c r="B48" s="65">
        <f>IF('縣市'!K30&lt;=8.5,IF('縣市'!K30&gt;=6.5,1,2),2)</f>
        <v>1</v>
      </c>
      <c r="C48" s="65">
        <f>IF('縣市'!L30="ND",6,IF('縣市'!L30&gt;=6.5,1,IF('縣市'!L30&gt;=5.5,2,IF('縣市'!L30&gt;=4.5,3,IF('縣市'!L30&gt;=3,4,IF('縣市'!L30&gt;=2,5,6))))))</f>
        <v>2</v>
      </c>
      <c r="D48" s="65">
        <f>IF('縣市'!O30="ND",1,IF('縣市'!O30&lt;=1,1,IF('縣市'!O30&lt;=2,2,IF('縣市'!O30&lt;=4,3,4))))</f>
        <v>2</v>
      </c>
      <c r="E48" s="65">
        <f>IF('縣市'!Q30="ND",1,IF('縣市'!Q30&lt;=25,1,IF('縣市'!Q30&lt;=40,3,IF('縣市'!Q30&lt;=100,4,5))))</f>
        <v>1</v>
      </c>
      <c r="F48" s="65">
        <f>IF('縣市2'!K30="－","－",IF('縣市2'!K30="ND",1,IF('縣市2'!K30&lt;=50,1,IF('縣市2'!K30&lt;=5000,2,IF('縣市2'!K30&lt;=10000,3,4)))))</f>
        <v>4</v>
      </c>
      <c r="G48" s="65">
        <f>IF('縣市2'!M30="ND",1,IF('縣市2'!M30&lt;=0.1,1,IF('縣市2'!M30&lt;=0.3,2,4)))</f>
        <v>4</v>
      </c>
      <c r="H48" s="65">
        <f>IF('縣市'!N30="－","－",IF('縣市'!N30="ND",1,IF('縣市'!N30&lt;=0.02,1,IF('縣市'!N30&lt;=0.05,2,3))))</f>
        <v>3</v>
      </c>
      <c r="I48" s="65">
        <f t="shared" si="5"/>
        <v>4</v>
      </c>
      <c r="J48" s="66" t="str">
        <f t="shared" si="4"/>
        <v>丁</v>
      </c>
    </row>
    <row r="49" spans="1:10" ht="16.5">
      <c r="A49" s="225" t="s">
        <v>118</v>
      </c>
      <c r="B49" s="226">
        <f>IF('縣市'!K31&lt;=8.5,IF('縣市'!K31&gt;=6.5,1,2),2)</f>
        <v>1</v>
      </c>
      <c r="C49" s="226">
        <f>IF('縣市'!L31="ND",6,IF('縣市'!L31&gt;=6.5,1,IF('縣市'!L31&gt;=5.5,2,IF('縣市'!L31&gt;=4.5,3,IF('縣市'!L31&gt;=3,4,IF('縣市'!L31&gt;=2,5,6))))))</f>
        <v>3</v>
      </c>
      <c r="D49" s="226">
        <f>IF('縣市'!O31="ND",1,IF('縣市'!O31&lt;=1,1,IF('縣市'!O31&lt;=2,2,IF('縣市'!O31&lt;=4,3,4))))</f>
        <v>4</v>
      </c>
      <c r="E49" s="226">
        <f>IF('縣市'!Q31="ND",1,IF('縣市'!Q31&lt;=25,1,IF('縣市'!Q31&lt;=40,3,IF('縣市'!Q31&lt;=100,4,5))))</f>
        <v>1</v>
      </c>
      <c r="F49" s="226">
        <f>IF('縣市2'!K31="－","－",IF('縣市2'!K31="ND",1,IF('縣市2'!K31&lt;=50,1,IF('縣市2'!K31&lt;=5000,2,IF('縣市2'!K31&lt;=10000,3,4)))))</f>
        <v>4</v>
      </c>
      <c r="G49" s="226">
        <f>IF('縣市2'!M31="ND",1,IF('縣市2'!M31&lt;=0.1,1,IF('縣市2'!M31&lt;=0.3,2,4)))</f>
        <v>4</v>
      </c>
      <c r="H49" s="226">
        <f>IF('縣市'!N31="－","－",IF('縣市'!N31="ND",1,IF('縣市'!N31&lt;=0.02,1,IF('縣市'!N31&lt;=0.05,2,3))))</f>
        <v>3</v>
      </c>
      <c r="I49" s="226">
        <f t="shared" si="5"/>
        <v>4</v>
      </c>
      <c r="J49" s="228" t="str">
        <f t="shared" si="4"/>
        <v>丁</v>
      </c>
    </row>
    <row r="50" spans="1:10" ht="16.5">
      <c r="A50" s="64" t="s">
        <v>275</v>
      </c>
      <c r="B50" s="65">
        <f>IF('縣市'!K32&lt;=8.5,IF('縣市'!K32&gt;=6.5,1,2),2)</f>
        <v>1</v>
      </c>
      <c r="C50" s="65">
        <f>IF('縣市'!L32="ND",6,IF('縣市'!L32&gt;=6.5,1,IF('縣市'!L32&gt;=5.5,2,IF('縣市'!L32&gt;=4.5,3,IF('縣市'!L32&gt;=3,4,IF('縣市'!L32&gt;=2,5,6))))))</f>
        <v>4</v>
      </c>
      <c r="D50" s="65">
        <f>IF('縣市'!O32="ND",1,IF('縣市'!O32&lt;=1,1,IF('縣市'!O32&lt;=2,2,IF('縣市'!O32&lt;=4,3,4))))</f>
        <v>4</v>
      </c>
      <c r="E50" s="65">
        <f>IF('縣市'!Q32="ND",1,IF('縣市'!Q32&lt;=25,1,IF('縣市'!Q32&lt;=40,3,IF('縣市'!Q32&lt;=100,4,5))))</f>
        <v>1</v>
      </c>
      <c r="F50" s="65">
        <f>IF('縣市2'!K32="－","－",IF('縣市2'!K32="ND",1,IF('縣市2'!K32&lt;=50,1,IF('縣市2'!K32&lt;=5000,2,IF('縣市2'!K32&lt;=10000,3,4)))))</f>
        <v>4</v>
      </c>
      <c r="G50" s="65">
        <f>IF('縣市2'!M32="ND",1,IF('縣市2'!M32&lt;=0.1,1,IF('縣市2'!M32&lt;=0.3,2,4)))</f>
        <v>4</v>
      </c>
      <c r="H50" s="65">
        <f>IF('縣市'!N32="－","－",IF('縣市'!N32="ND",1,IF('縣市'!N32&lt;=0.02,1,IF('縣市'!N32&lt;=0.05,2,3))))</f>
        <v>3</v>
      </c>
      <c r="I50" s="65">
        <f t="shared" si="5"/>
        <v>4</v>
      </c>
      <c r="J50" s="66" t="str">
        <f t="shared" si="4"/>
        <v>丁</v>
      </c>
    </row>
    <row r="51" spans="1:10" ht="17.25" thickBot="1">
      <c r="A51" s="67" t="s">
        <v>276</v>
      </c>
      <c r="B51" s="68">
        <f>IF('縣市'!K33&lt;=8.5,IF('縣市'!K33&gt;=6.5,1,2),2)</f>
        <v>1</v>
      </c>
      <c r="C51" s="68">
        <f>IF('縣市'!L33="ND",6,IF('縣市'!L33&gt;=6.5,1,IF('縣市'!L33&gt;=5.5,2,IF('縣市'!L33&gt;=4.5,3,IF('縣市'!L33&gt;=3,4,IF('縣市'!L33&gt;=2,5,6))))))</f>
        <v>4</v>
      </c>
      <c r="D51" s="68">
        <f>IF('縣市'!O33="ND",1,IF('縣市'!O33&lt;=1,1,IF('縣市'!O33&lt;=2,2,IF('縣市'!O33&lt;=4,3,4))))</f>
        <v>4</v>
      </c>
      <c r="E51" s="68">
        <f>IF('縣市'!Q33="ND",1,IF('縣市'!Q33&lt;=25,1,IF('縣市'!Q33&lt;=40,3,IF('縣市'!Q33&lt;=100,4,5))))</f>
        <v>1</v>
      </c>
      <c r="F51" s="68">
        <f>IF('縣市2'!K33="－","－",IF('縣市2'!K33="ND",1,IF('縣市2'!K33&lt;=50,1,IF('縣市2'!K33&lt;=5000,2,IF('縣市2'!K33&lt;=10000,3,4)))))</f>
        <v>4</v>
      </c>
      <c r="G51" s="68">
        <f>IF('縣市2'!M33="ND",1,IF('縣市2'!M33&lt;=0.1,1,IF('縣市2'!M33&lt;=0.3,2,4)))</f>
        <v>4</v>
      </c>
      <c r="H51" s="68">
        <f>IF('縣市'!N33="－","－",IF('縣市'!N33="ND",1,IF('縣市'!N33&lt;=0.02,1,IF('縣市'!N33&lt;=0.05,2,3))))</f>
        <v>3</v>
      </c>
      <c r="I51" s="68">
        <f t="shared" si="5"/>
        <v>4</v>
      </c>
      <c r="J51" s="229" t="str">
        <f t="shared" si="4"/>
        <v>丁</v>
      </c>
    </row>
    <row r="52" ht="16.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21"/>
  <sheetViews>
    <sheetView workbookViewId="0" topLeftCell="A1">
      <selection activeCell="A22" sqref="A22"/>
    </sheetView>
  </sheetViews>
  <sheetFormatPr defaultColWidth="9.00390625" defaultRowHeight="16.5"/>
  <cols>
    <col min="1" max="1" width="19.00390625" style="59" customWidth="1"/>
    <col min="2" max="2" width="12.75390625" style="59" customWidth="1"/>
    <col min="3" max="3" width="10.375" style="59" customWidth="1"/>
    <col min="4" max="16384" width="9.00390625" style="59" customWidth="1"/>
  </cols>
  <sheetData>
    <row r="1" spans="1:20" s="193" customFormat="1" ht="24" customHeight="1">
      <c r="A1" s="191" t="s">
        <v>286</v>
      </c>
      <c r="B1" s="192"/>
      <c r="C1" s="192"/>
      <c r="D1" s="192"/>
      <c r="E1" s="192"/>
      <c r="F1" s="192"/>
      <c r="G1" s="192"/>
      <c r="H1" s="192"/>
      <c r="I1" s="192"/>
      <c r="J1" s="192"/>
      <c r="K1" s="192"/>
      <c r="L1" s="192"/>
      <c r="M1" s="192"/>
      <c r="N1" s="192"/>
      <c r="O1" s="192"/>
      <c r="P1" s="192"/>
      <c r="Q1" s="192"/>
      <c r="R1" s="192"/>
      <c r="S1" s="192"/>
      <c r="T1" s="192"/>
    </row>
    <row r="2" spans="1:20" s="85" customFormat="1" ht="24" customHeight="1">
      <c r="A2" s="194" t="s">
        <v>220</v>
      </c>
      <c r="B2" s="84"/>
      <c r="C2" s="84"/>
      <c r="D2" s="84"/>
      <c r="E2" s="84"/>
      <c r="F2" s="84"/>
      <c r="G2" s="84"/>
      <c r="H2" s="84"/>
      <c r="I2" s="84"/>
      <c r="J2" s="84"/>
      <c r="K2" s="84"/>
      <c r="L2" s="84"/>
      <c r="M2" s="84"/>
      <c r="N2" s="84"/>
      <c r="O2" s="84"/>
      <c r="P2" s="84"/>
      <c r="Q2" s="84"/>
      <c r="R2" s="84"/>
      <c r="S2" s="84"/>
      <c r="T2" s="84"/>
    </row>
    <row r="3" spans="1:20" s="85" customFormat="1" ht="24" customHeight="1">
      <c r="A3" s="194" t="s">
        <v>243</v>
      </c>
      <c r="B3" s="84"/>
      <c r="C3" s="84"/>
      <c r="D3" s="84"/>
      <c r="E3" s="84"/>
      <c r="F3" s="84"/>
      <c r="G3" s="84"/>
      <c r="H3" s="84"/>
      <c r="I3" s="84"/>
      <c r="J3" s="84"/>
      <c r="K3" s="84"/>
      <c r="L3" s="84"/>
      <c r="M3" s="84"/>
      <c r="N3" s="84"/>
      <c r="O3" s="84"/>
      <c r="P3" s="84"/>
      <c r="Q3" s="84"/>
      <c r="R3" s="84"/>
      <c r="S3" s="84"/>
      <c r="T3" s="84"/>
    </row>
    <row r="4" spans="1:20" s="85" customFormat="1" ht="24" customHeight="1" thickBot="1">
      <c r="A4" s="194" t="s">
        <v>244</v>
      </c>
      <c r="B4" s="84"/>
      <c r="C4" s="84"/>
      <c r="D4" s="84"/>
      <c r="E4" s="84"/>
      <c r="F4" s="84"/>
      <c r="G4" s="84"/>
      <c r="H4" s="84"/>
      <c r="I4" s="84"/>
      <c r="J4" s="84"/>
      <c r="K4" s="84"/>
      <c r="L4" s="84"/>
      <c r="M4" s="84"/>
      <c r="N4" s="84"/>
      <c r="O4" s="84"/>
      <c r="P4" s="84"/>
      <c r="Q4" s="84"/>
      <c r="R4" s="84"/>
      <c r="S4" s="84"/>
      <c r="T4" s="84"/>
    </row>
    <row r="5" spans="1:5" ht="22.5" customHeight="1" thickBot="1" thickTop="1">
      <c r="A5" s="195"/>
      <c r="B5" s="196" t="s">
        <v>245</v>
      </c>
      <c r="C5" s="196" t="s">
        <v>221</v>
      </c>
      <c r="D5" s="196" t="s">
        <v>222</v>
      </c>
      <c r="E5" s="196" t="s">
        <v>223</v>
      </c>
    </row>
    <row r="6" spans="1:5" ht="17.25" thickBot="1">
      <c r="A6" s="197" t="s">
        <v>246</v>
      </c>
      <c r="B6" s="198" t="s">
        <v>224</v>
      </c>
      <c r="C6" s="198" t="s">
        <v>225</v>
      </c>
      <c r="D6" s="198" t="s">
        <v>226</v>
      </c>
      <c r="E6" s="198" t="s">
        <v>227</v>
      </c>
    </row>
    <row r="7" spans="1:5" ht="18" thickBot="1" thickTop="1">
      <c r="A7" s="199" t="s">
        <v>247</v>
      </c>
      <c r="B7" s="198" t="s">
        <v>228</v>
      </c>
      <c r="C7" s="198" t="s">
        <v>229</v>
      </c>
      <c r="D7" s="198" t="s">
        <v>230</v>
      </c>
      <c r="E7" s="198" t="s">
        <v>231</v>
      </c>
    </row>
    <row r="8" spans="1:5" ht="18" thickBot="1" thickTop="1">
      <c r="A8" s="199" t="s">
        <v>248</v>
      </c>
      <c r="B8" s="198" t="s">
        <v>232</v>
      </c>
      <c r="C8" s="198" t="s">
        <v>233</v>
      </c>
      <c r="D8" s="198" t="s">
        <v>234</v>
      </c>
      <c r="E8" s="198" t="s">
        <v>235</v>
      </c>
    </row>
    <row r="9" spans="1:5" ht="18" thickBot="1" thickTop="1">
      <c r="A9" s="199" t="s">
        <v>249</v>
      </c>
      <c r="B9" s="198" t="s">
        <v>236</v>
      </c>
      <c r="C9" s="198" t="s">
        <v>237</v>
      </c>
      <c r="D9" s="198" t="s">
        <v>238</v>
      </c>
      <c r="E9" s="198" t="s">
        <v>239</v>
      </c>
    </row>
    <row r="10" spans="1:5" ht="18" thickBot="1" thickTop="1">
      <c r="A10" s="199" t="s">
        <v>250</v>
      </c>
      <c r="B10" s="198">
        <v>1</v>
      </c>
      <c r="C10" s="198">
        <v>3</v>
      </c>
      <c r="D10" s="198">
        <v>6</v>
      </c>
      <c r="E10" s="198">
        <v>10</v>
      </c>
    </row>
    <row r="11" spans="1:5" ht="18" thickBot="1" thickTop="1">
      <c r="A11" s="199" t="s">
        <v>251</v>
      </c>
      <c r="B11" s="200" t="s">
        <v>227</v>
      </c>
      <c r="C11" s="200" t="s">
        <v>240</v>
      </c>
      <c r="D11" s="200" t="s">
        <v>241</v>
      </c>
      <c r="E11" s="200" t="s">
        <v>242</v>
      </c>
    </row>
    <row r="12" spans="1:20" s="85" customFormat="1" ht="24" customHeight="1" thickTop="1">
      <c r="A12" s="194" t="s">
        <v>252</v>
      </c>
      <c r="B12" s="84"/>
      <c r="C12" s="84"/>
      <c r="D12" s="84"/>
      <c r="E12" s="84"/>
      <c r="F12" s="84"/>
      <c r="G12" s="84"/>
      <c r="H12" s="84"/>
      <c r="I12" s="84"/>
      <c r="J12" s="84"/>
      <c r="K12" s="84"/>
      <c r="L12" s="84"/>
      <c r="M12" s="84"/>
      <c r="N12" s="84"/>
      <c r="O12" s="84"/>
      <c r="P12" s="84"/>
      <c r="Q12" s="84"/>
      <c r="R12" s="84"/>
      <c r="S12" s="84"/>
      <c r="T12" s="84"/>
    </row>
    <row r="13" spans="1:20" s="85" customFormat="1" ht="24" customHeight="1">
      <c r="A13" s="78" t="s">
        <v>287</v>
      </c>
      <c r="B13" s="84"/>
      <c r="C13" s="84"/>
      <c r="D13" s="84"/>
      <c r="E13" s="84"/>
      <c r="F13" s="84"/>
      <c r="G13" s="84"/>
      <c r="H13" s="84"/>
      <c r="I13" s="84"/>
      <c r="J13" s="84"/>
      <c r="K13" s="84"/>
      <c r="L13" s="84"/>
      <c r="M13" s="84"/>
      <c r="N13" s="84"/>
      <c r="O13" s="84"/>
      <c r="P13" s="84"/>
      <c r="Q13" s="84"/>
      <c r="R13" s="84"/>
      <c r="S13" s="84"/>
      <c r="T13" s="84"/>
    </row>
    <row r="14" spans="1:20" s="85" customFormat="1" ht="24" customHeight="1">
      <c r="A14" s="194" t="s">
        <v>253</v>
      </c>
      <c r="B14" s="84"/>
      <c r="C14" s="84"/>
      <c r="D14" s="84"/>
      <c r="E14" s="84"/>
      <c r="F14" s="84"/>
      <c r="G14" s="84"/>
      <c r="H14" s="84"/>
      <c r="I14" s="84"/>
      <c r="J14" s="84"/>
      <c r="K14" s="84"/>
      <c r="L14" s="84"/>
      <c r="M14" s="84"/>
      <c r="N14" s="84"/>
      <c r="O14" s="84"/>
      <c r="P14" s="84"/>
      <c r="Q14" s="84"/>
      <c r="R14" s="84"/>
      <c r="S14" s="84"/>
      <c r="T14" s="84"/>
    </row>
    <row r="15" ht="19.5">
      <c r="A15" s="78" t="s">
        <v>288</v>
      </c>
    </row>
    <row r="16" ht="18.75">
      <c r="A16" s="78"/>
    </row>
    <row r="17" spans="1:20" s="85" customFormat="1" ht="24" customHeight="1">
      <c r="A17" s="194" t="s">
        <v>254</v>
      </c>
      <c r="B17" s="84"/>
      <c r="C17" s="84"/>
      <c r="D17" s="84"/>
      <c r="E17" s="84"/>
      <c r="F17" s="84"/>
      <c r="G17" s="84"/>
      <c r="H17" s="84"/>
      <c r="I17" s="84"/>
      <c r="J17" s="84"/>
      <c r="K17" s="84"/>
      <c r="L17" s="84"/>
      <c r="M17" s="84"/>
      <c r="N17" s="84"/>
      <c r="O17" s="84"/>
      <c r="P17" s="84"/>
      <c r="Q17" s="84"/>
      <c r="R17" s="84"/>
      <c r="S17" s="84"/>
      <c r="T17" s="84"/>
    </row>
    <row r="18" spans="1:20" s="85" customFormat="1" ht="24" customHeight="1">
      <c r="A18" s="194" t="s">
        <v>289</v>
      </c>
      <c r="B18" s="84"/>
      <c r="C18" s="84"/>
      <c r="D18" s="84"/>
      <c r="E18" s="84"/>
      <c r="F18" s="84"/>
      <c r="G18" s="84"/>
      <c r="H18" s="84"/>
      <c r="I18" s="84"/>
      <c r="J18" s="84"/>
      <c r="K18" s="84"/>
      <c r="L18" s="84"/>
      <c r="M18" s="84"/>
      <c r="N18" s="84"/>
      <c r="O18" s="84"/>
      <c r="P18" s="84"/>
      <c r="Q18" s="84"/>
      <c r="R18" s="84"/>
      <c r="S18" s="84"/>
      <c r="T18" s="84"/>
    </row>
    <row r="19" spans="1:20" s="85" customFormat="1" ht="24" customHeight="1">
      <c r="A19" s="78" t="s">
        <v>290</v>
      </c>
      <c r="B19" s="84"/>
      <c r="C19" s="84"/>
      <c r="D19" s="84"/>
      <c r="E19" s="84"/>
      <c r="F19" s="84"/>
      <c r="G19" s="84"/>
      <c r="H19" s="84"/>
      <c r="I19" s="84"/>
      <c r="J19" s="84"/>
      <c r="K19" s="84"/>
      <c r="L19" s="84"/>
      <c r="M19" s="84"/>
      <c r="N19" s="84"/>
      <c r="O19" s="84"/>
      <c r="P19" s="84"/>
      <c r="Q19" s="84"/>
      <c r="R19" s="84"/>
      <c r="S19" s="84"/>
      <c r="T19" s="84"/>
    </row>
    <row r="20" spans="1:20" s="85" customFormat="1" ht="24" customHeight="1">
      <c r="A20" s="194" t="s">
        <v>291</v>
      </c>
      <c r="B20" s="84"/>
      <c r="C20" s="84"/>
      <c r="D20" s="84"/>
      <c r="E20" s="84"/>
      <c r="F20" s="84"/>
      <c r="G20" s="84"/>
      <c r="H20" s="84"/>
      <c r="I20" s="84"/>
      <c r="J20" s="84"/>
      <c r="K20" s="84"/>
      <c r="L20" s="84"/>
      <c r="M20" s="84"/>
      <c r="N20" s="84"/>
      <c r="O20" s="84"/>
      <c r="P20" s="84"/>
      <c r="Q20" s="84"/>
      <c r="R20" s="84"/>
      <c r="S20" s="84"/>
      <c r="T20" s="84"/>
    </row>
    <row r="21" spans="1:20" s="85" customFormat="1" ht="24" customHeight="1">
      <c r="A21" s="78" t="s">
        <v>292</v>
      </c>
      <c r="B21" s="84"/>
      <c r="C21" s="84"/>
      <c r="D21" s="84"/>
      <c r="E21" s="84"/>
      <c r="F21" s="84"/>
      <c r="G21" s="84"/>
      <c r="H21" s="84"/>
      <c r="I21" s="84"/>
      <c r="J21" s="84"/>
      <c r="K21" s="84"/>
      <c r="L21" s="84"/>
      <c r="M21" s="84"/>
      <c r="N21" s="84"/>
      <c r="O21" s="84"/>
      <c r="P21" s="84"/>
      <c r="Q21" s="84"/>
      <c r="R21" s="84"/>
      <c r="S21" s="84"/>
      <c r="T21" s="84"/>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user</cp:lastModifiedBy>
  <cp:lastPrinted>2010-01-05T07:18:51Z</cp:lastPrinted>
  <dcterms:created xsi:type="dcterms:W3CDTF">1997-10-06T13:23:22Z</dcterms:created>
  <dcterms:modified xsi:type="dcterms:W3CDTF">2012-01-19T00:56:36Z</dcterms:modified>
  <cp:category/>
  <cp:version/>
  <cp:contentType/>
  <cp:contentStatus/>
</cp:coreProperties>
</file>