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820" tabRatio="707" activeTab="3"/>
  </bookViews>
  <sheets>
    <sheet name="1" sheetId="1" r:id="rId1"/>
    <sheet name="續完" sheetId="2" r:id="rId2"/>
    <sheet name="基本資料表" sheetId="3" r:id="rId3"/>
    <sheet name="水體分類" sheetId="4" r:id="rId4"/>
  </sheets>
  <definedNames>
    <definedName name="_xlnm.Print_Area" localSheetId="0">'1'!$B$2:$U$48</definedName>
    <definedName name="_xlnm.Print_Area" localSheetId="2">'基本資料表'!$B$2:$N$45</definedName>
    <definedName name="_xlnm.Print_Area" localSheetId="1">'續完'!$B$1:$U$55</definedName>
  </definedNames>
  <calcPr fullCalcOnLoad="1"/>
</workbook>
</file>

<file path=xl/sharedStrings.xml><?xml version="1.0" encoding="utf-8"?>
<sst xmlns="http://schemas.openxmlformats.org/spreadsheetml/2006/main" count="799" uniqueCount="317">
  <si>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</si>
  <si>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</si>
  <si>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</si>
  <si>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</si>
  <si>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</si>
  <si>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</si>
  <si>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</si>
  <si>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</si>
  <si>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</si>
  <si>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</si>
  <si>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</si>
  <si>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</si>
  <si>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</si>
  <si>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</si>
  <si>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</si>
  <si>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</si>
  <si>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</si>
  <si>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</si>
  <si>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</si>
  <si>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</si>
  <si>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</si>
  <si>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</si>
  <si>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</si>
  <si>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</si>
  <si>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</si>
  <si>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</si>
  <si>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</si>
  <si>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</si>
  <si>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</si>
  <si>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</si>
  <si>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</si>
  <si>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</si>
  <si>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</si>
  <si>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</si>
  <si>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</si>
  <si>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</si>
  <si>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</si>
  <si>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</si>
  <si>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</si>
  <si>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</si>
  <si>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</si>
  <si>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</si>
  <si>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</si>
  <si>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</si>
  <si>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</si>
  <si>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</si>
  <si>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</si>
  <si>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</si>
  <si>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</si>
  <si>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</si>
  <si>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</si>
  <si>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</si>
  <si>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</si>
  <si>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油脂</t>
  </si>
  <si>
    <t>mg/L</t>
  </si>
  <si>
    <t xml:space="preserve">        審核</t>
  </si>
  <si>
    <t xml:space="preserve">     業務主管人員</t>
  </si>
  <si>
    <t>鎳</t>
  </si>
  <si>
    <t>銅</t>
  </si>
  <si>
    <t>鋅</t>
  </si>
  <si>
    <t>錳</t>
  </si>
  <si>
    <t>硝酸鹽氮</t>
  </si>
  <si>
    <t>亞硝酸鹽氮</t>
  </si>
  <si>
    <t>旱溪</t>
  </si>
  <si>
    <t>旱溪</t>
  </si>
  <si>
    <t>嘉新橋</t>
  </si>
  <si>
    <t>松竹二號橋</t>
  </si>
  <si>
    <t>六順橋</t>
  </si>
  <si>
    <t>國光橋</t>
  </si>
  <si>
    <t>國光橋</t>
  </si>
  <si>
    <t>倡和橋</t>
  </si>
  <si>
    <t>倡和橋</t>
  </si>
  <si>
    <t>筏子溪</t>
  </si>
  <si>
    <t>筏子溪</t>
  </si>
  <si>
    <t>烏橋</t>
  </si>
  <si>
    <t>永安橋</t>
  </si>
  <si>
    <t>永安橋</t>
  </si>
  <si>
    <t>筏子溪橋</t>
  </si>
  <si>
    <t>筏子溪橋</t>
  </si>
  <si>
    <t>-</t>
  </si>
  <si>
    <t>食水嵙溪</t>
  </si>
  <si>
    <t>登峰橋</t>
  </si>
  <si>
    <t>頭汴坑溪</t>
  </si>
  <si>
    <t>立仁橋</t>
  </si>
  <si>
    <t>草湖溪</t>
  </si>
  <si>
    <t>西柳橋</t>
  </si>
  <si>
    <t>綠川</t>
  </si>
  <si>
    <t>中山綠橋</t>
  </si>
  <si>
    <t>民生綠橋</t>
  </si>
  <si>
    <t>中興綠橋</t>
  </si>
  <si>
    <t>柳川</t>
  </si>
  <si>
    <t>東山第三柳橋</t>
  </si>
  <si>
    <t>學士柳橋</t>
  </si>
  <si>
    <t>三民柳橋</t>
  </si>
  <si>
    <t>梅川</t>
  </si>
  <si>
    <t>東新第三梅橋</t>
  </si>
  <si>
    <t>漢口梅橋</t>
  </si>
  <si>
    <t>英才梅橋</t>
  </si>
  <si>
    <t>麻園頭溪</t>
  </si>
  <si>
    <t>東信第二麻園橋</t>
  </si>
  <si>
    <t>忠明麻園橋</t>
  </si>
  <si>
    <t>文心二號橋</t>
  </si>
  <si>
    <t>黎明溝</t>
  </si>
  <si>
    <t>黎龍橋</t>
  </si>
  <si>
    <t>潮洋溪</t>
  </si>
  <si>
    <t>潮貴橋</t>
  </si>
  <si>
    <t>南屯溪</t>
  </si>
  <si>
    <t>豐樂第一號橋</t>
  </si>
  <si>
    <t>北屯圳</t>
  </si>
  <si>
    <t>東成橋</t>
  </si>
  <si>
    <t>溫寮溪</t>
  </si>
  <si>
    <t>瓦瑤橋</t>
  </si>
  <si>
    <t>松雅橋</t>
  </si>
  <si>
    <t>梧棲大排</t>
  </si>
  <si>
    <t>沙鹿大橋</t>
  </si>
  <si>
    <t>下厝橋</t>
  </si>
  <si>
    <t>安良港大排</t>
  </si>
  <si>
    <t>中興橋</t>
  </si>
  <si>
    <t>龍井大排</t>
  </si>
  <si>
    <t>崙仔橋</t>
  </si>
  <si>
    <t>龍津橋</t>
  </si>
  <si>
    <t>仁民中排</t>
  </si>
  <si>
    <t>梧南路口</t>
  </si>
  <si>
    <t>鹿寮排水</t>
  </si>
  <si>
    <t>五權一橋</t>
  </si>
  <si>
    <t>米粉寮支線</t>
  </si>
  <si>
    <t>美田橋</t>
  </si>
  <si>
    <t>烏溪</t>
  </si>
  <si>
    <t>烏溪</t>
  </si>
  <si>
    <t>大甲溪</t>
  </si>
  <si>
    <t>-</t>
  </si>
  <si>
    <t>-</t>
  </si>
  <si>
    <t>丙</t>
  </si>
  <si>
    <t>丙</t>
  </si>
  <si>
    <t>丙</t>
  </si>
  <si>
    <t>丙</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</si>
  <si>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</si>
  <si>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</si>
  <si>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</si>
  <si>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</si>
  <si>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</si>
  <si>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</si>
  <si>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</si>
  <si>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</si>
  <si>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</si>
  <si>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烏橋</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</si>
  <si>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</si>
  <si>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</si>
  <si>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</si>
  <si>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</si>
  <si>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</si>
  <si>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</si>
  <si>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</si>
  <si>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</si>
  <si>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</si>
  <si>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</si>
  <si>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</si>
  <si>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</si>
  <si>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r>
      <t>臺中市潭子區仁愛路旱溪交會處</t>
    </r>
    <r>
      <rPr>
        <sz val="12"/>
        <color indexed="14"/>
        <rFont val="Times New Roman"/>
        <family val="1"/>
      </rPr>
      <t>(</t>
    </r>
    <r>
      <rPr>
        <sz val="12"/>
        <color indexed="14"/>
        <rFont val="標楷體"/>
        <family val="4"/>
      </rPr>
      <t>旱溪上游</t>
    </r>
    <r>
      <rPr>
        <sz val="12"/>
        <color indexed="14"/>
        <rFont val="Times New Roman"/>
        <family val="1"/>
      </rPr>
      <t>)</t>
    </r>
  </si>
  <si>
    <t>120°42.036'</t>
  </si>
  <si>
    <t>24°08.849'</t>
  </si>
  <si>
    <r>
      <t>臺中市北屯區松竹路旱溪交會處</t>
    </r>
    <r>
      <rPr>
        <sz val="12"/>
        <color indexed="14"/>
        <rFont val="Times New Roman"/>
        <family val="1"/>
      </rPr>
      <t>(</t>
    </r>
    <r>
      <rPr>
        <sz val="12"/>
        <color indexed="14"/>
        <rFont val="標楷體"/>
        <family val="4"/>
      </rPr>
      <t>旱溪中游</t>
    </r>
    <r>
      <rPr>
        <sz val="12"/>
        <color indexed="14"/>
        <rFont val="Times New Roman"/>
        <family val="1"/>
      </rPr>
      <t xml:space="preserve">) </t>
    </r>
  </si>
  <si>
    <t>120°40.757'</t>
  </si>
  <si>
    <t>24°07.049'</t>
  </si>
  <si>
    <r>
      <t>臺中市東區六順路旱溪交會處</t>
    </r>
    <r>
      <rPr>
        <sz val="12"/>
        <color indexed="14"/>
        <rFont val="Times New Roman"/>
        <family val="1"/>
      </rPr>
      <t>(</t>
    </r>
    <r>
      <rPr>
        <sz val="12"/>
        <color indexed="14"/>
        <rFont val="標楷體"/>
        <family val="4"/>
      </rPr>
      <t>旱溪下游</t>
    </r>
    <r>
      <rPr>
        <sz val="12"/>
        <color indexed="14"/>
        <rFont val="Times New Roman"/>
        <family val="1"/>
      </rPr>
      <t xml:space="preserve">) </t>
    </r>
  </si>
  <si>
    <t>120°42.77'</t>
  </si>
  <si>
    <t>24°07.318'</t>
  </si>
  <si>
    <t>ˇ</t>
  </si>
  <si>
    <t>120°42.306'</t>
  </si>
  <si>
    <t>24°10.179'</t>
  </si>
  <si>
    <r>
      <t>台中市北屯東山路上</t>
    </r>
    <r>
      <rPr>
        <sz val="12"/>
        <color indexed="14"/>
        <rFont val="Times New Roman"/>
        <family val="1"/>
      </rPr>
      <t>(</t>
    </r>
    <r>
      <rPr>
        <sz val="12"/>
        <color indexed="14"/>
        <rFont val="標楷體"/>
        <family val="4"/>
      </rPr>
      <t>參考</t>
    </r>
    <r>
      <rPr>
        <sz val="12"/>
        <color indexed="14"/>
        <rFont val="Times New Roman"/>
        <family val="1"/>
      </rPr>
      <t>)</t>
    </r>
  </si>
  <si>
    <r>
      <t>台中市南區國光路上</t>
    </r>
    <r>
      <rPr>
        <sz val="12"/>
        <color indexed="14"/>
        <rFont val="Times New Roman"/>
        <family val="1"/>
      </rPr>
      <t>(</t>
    </r>
    <r>
      <rPr>
        <sz val="12"/>
        <color indexed="14"/>
        <rFont val="標楷體"/>
        <family val="4"/>
      </rPr>
      <t>參考</t>
    </r>
    <r>
      <rPr>
        <sz val="12"/>
        <color indexed="14"/>
        <rFont val="Times New Roman"/>
        <family val="1"/>
      </rPr>
      <t xml:space="preserve">) </t>
    </r>
  </si>
  <si>
    <r>
      <t>臺中市大雅區振興路筏子溪交會處</t>
    </r>
    <r>
      <rPr>
        <sz val="12"/>
        <color indexed="14"/>
        <rFont val="Times New Roman"/>
        <family val="1"/>
      </rPr>
      <t>(</t>
    </r>
    <r>
      <rPr>
        <sz val="12"/>
        <color indexed="14"/>
        <rFont val="標楷體"/>
        <family val="4"/>
      </rPr>
      <t>筏子溪上游</t>
    </r>
    <r>
      <rPr>
        <sz val="12"/>
        <color indexed="14"/>
        <rFont val="Times New Roman"/>
        <family val="1"/>
      </rPr>
      <t>)</t>
    </r>
  </si>
  <si>
    <t>120°39.446'</t>
  </si>
  <si>
    <t>24°11.848'</t>
  </si>
  <si>
    <r>
      <t>臺中市西屯區西屯路筏子溪交會處</t>
    </r>
    <r>
      <rPr>
        <sz val="12"/>
        <color indexed="14"/>
        <rFont val="Times New Roman"/>
        <family val="1"/>
      </rPr>
      <t>(</t>
    </r>
    <r>
      <rPr>
        <sz val="12"/>
        <color indexed="14"/>
        <rFont val="標楷體"/>
        <family val="4"/>
      </rPr>
      <t>筏子溪中游</t>
    </r>
    <r>
      <rPr>
        <sz val="12"/>
        <color indexed="14"/>
        <rFont val="Times New Roman"/>
        <family val="1"/>
      </rPr>
      <t>)</t>
    </r>
  </si>
  <si>
    <t>120°37.461'</t>
  </si>
  <si>
    <t>24°11.024'</t>
  </si>
  <si>
    <r>
      <t>臺中市南屯區永春東路筏子溪交會處</t>
    </r>
    <r>
      <rPr>
        <sz val="12"/>
        <color indexed="14"/>
        <rFont val="Times New Roman"/>
        <family val="1"/>
      </rPr>
      <t>(</t>
    </r>
    <r>
      <rPr>
        <sz val="12"/>
        <color indexed="14"/>
        <rFont val="標楷體"/>
        <family val="4"/>
      </rPr>
      <t>筏子溪下游</t>
    </r>
    <r>
      <rPr>
        <sz val="12"/>
        <color indexed="14"/>
        <rFont val="Times New Roman"/>
        <family val="1"/>
      </rPr>
      <t>)</t>
    </r>
  </si>
  <si>
    <t>120°37.226'</t>
  </si>
  <si>
    <t>24°08.391'</t>
  </si>
  <si>
    <t>臺中市石岡區明德路(台3線)大勇街交會處</t>
  </si>
  <si>
    <t>臺中市大里區善化路頭汴坑溪交會處</t>
  </si>
  <si>
    <t>120°42.048'</t>
  </si>
  <si>
    <t>24°06.029'</t>
  </si>
  <si>
    <r>
      <t>臺中市霧峰區四德路</t>
    </r>
    <r>
      <rPr>
        <sz val="11"/>
        <color indexed="14"/>
        <rFont val="Times New Roman"/>
        <family val="1"/>
      </rPr>
      <t>376</t>
    </r>
    <r>
      <rPr>
        <sz val="11"/>
        <color indexed="14"/>
        <rFont val="標楷體"/>
        <family val="4"/>
      </rPr>
      <t>巷草湖溪交會處</t>
    </r>
  </si>
  <si>
    <t>120°40.493'</t>
  </si>
  <si>
    <t>24°04.172'</t>
  </si>
  <si>
    <r>
      <t>臺中市中山路與綠川西街交界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</si>
  <si>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t>120°40.949'</t>
  </si>
  <si>
    <t>24°08.276'</t>
  </si>
  <si>
    <r>
      <t>臺中市南區民生路上</t>
    </r>
    <r>
      <rPr>
        <sz val="12"/>
        <color indexed="14"/>
        <rFont val="Times New Roman"/>
        <family val="1"/>
      </rPr>
      <t>(</t>
    </r>
    <r>
      <rPr>
        <sz val="12"/>
        <color indexed="14"/>
        <rFont val="標楷體"/>
        <family val="4"/>
      </rPr>
      <t>綠川中游</t>
    </r>
    <r>
      <rPr>
        <sz val="12"/>
        <color indexed="14"/>
        <rFont val="Times New Roman"/>
        <family val="1"/>
      </rPr>
      <t>)</t>
    </r>
  </si>
  <si>
    <t>120°40.801'</t>
  </si>
  <si>
    <t>24°08.036'</t>
  </si>
  <si>
    <r>
      <t>臺中市國光路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</si>
  <si>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t>120°40.529'</t>
  </si>
  <si>
    <t>24°07.444'</t>
  </si>
  <si>
    <r>
      <t>臺中市大連路與柳陽西街交界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</si>
  <si>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t>120°41.592'</t>
  </si>
  <si>
    <t>24°10.487'</t>
  </si>
  <si>
    <r>
      <t>臺中市學士路與英才路交界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</si>
  <si>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120°40.868'</t>
  </si>
  <si>
    <t>24°09.351'</t>
  </si>
  <si>
    <t>臺中市三民西路與柳川西路交界處</t>
  </si>
  <si>
    <t>120°39.569'</t>
  </si>
  <si>
    <t>24°07.810'</t>
  </si>
  <si>
    <t>臺中市大連路與梅川西路交界(梅川上游)</t>
  </si>
  <si>
    <t>120°40.874'</t>
  </si>
  <si>
    <t>24°10.561'</t>
  </si>
  <si>
    <t>臺中市漢口路與梅川西路交界(梅川中游)</t>
  </si>
  <si>
    <t>120°40.681'</t>
  </si>
  <si>
    <t>24°10.019'</t>
  </si>
  <si>
    <t>臺中市英才路上(梅川下游)</t>
  </si>
  <si>
    <t>120°39.989'</t>
  </si>
  <si>
    <t>24°08.487'</t>
  </si>
  <si>
    <t>臺中市大連路與山西路交界(麻園頭溪上游)</t>
  </si>
  <si>
    <t>120°40.581'</t>
  </si>
  <si>
    <t>24°10.602'</t>
  </si>
  <si>
    <t>臺中市忠明路與華美西街交界處</t>
  </si>
  <si>
    <t>120°39.773'</t>
  </si>
  <si>
    <t>24°09.652'</t>
  </si>
  <si>
    <t>臺中市文心路昌明巷頭(麻園頭溪下游)</t>
  </si>
  <si>
    <t>120°38.922'</t>
  </si>
  <si>
    <t>24°07.400'</t>
  </si>
  <si>
    <t>臺中市懷德街頭</t>
  </si>
  <si>
    <t>120°35.851'</t>
  </si>
  <si>
    <t>24°09.039'</t>
  </si>
  <si>
    <t>臺中市潮貴路</t>
  </si>
  <si>
    <t>120°38.028'</t>
  </si>
  <si>
    <t>24°10.024'</t>
  </si>
  <si>
    <t>臺中市東成路東光五街口</t>
  </si>
  <si>
    <t>120°42.049'</t>
  </si>
  <si>
    <t>24°09.256'</t>
  </si>
  <si>
    <t>臺中市永春東路永春東二路口</t>
  </si>
  <si>
    <t>120°38.202'</t>
  </si>
  <si>
    <t>24°08.059'</t>
  </si>
  <si>
    <t>臺中市大安區興安路與福安路交會處附近</t>
  </si>
  <si>
    <t>120°36.365'</t>
  </si>
  <si>
    <t>24°20.539'</t>
  </si>
  <si>
    <t>臺中市大安區大安港路與中松路交會處附近</t>
  </si>
  <si>
    <t>120°36.082'</t>
  </si>
  <si>
    <t>24°21.332'</t>
  </si>
  <si>
    <t>臺中市清水區五權路鹿寮排水交會處</t>
  </si>
  <si>
    <t>120°33.520'</t>
  </si>
  <si>
    <t xml:space="preserve">24°16.370' </t>
  </si>
  <si>
    <t>臺中市清水區中華路米粉寮排水交會處</t>
  </si>
  <si>
    <t>120°34.307'</t>
  </si>
  <si>
    <t xml:space="preserve">24°16.420' </t>
  </si>
  <si>
    <t>臺中市沙鹿區中棲路一段</t>
  </si>
  <si>
    <t>120°33.286'</t>
  </si>
  <si>
    <t xml:space="preserve">24°14.299' </t>
  </si>
  <si>
    <t>臺中市梧棲區中央路一段梧棲大排交會處</t>
  </si>
  <si>
    <t>120°32.141'</t>
  </si>
  <si>
    <t xml:space="preserve">24°14.316' </t>
  </si>
  <si>
    <t>臺中市龍井區港南路一段</t>
  </si>
  <si>
    <t>120°32.489'</t>
  </si>
  <si>
    <t xml:space="preserve">24°13.020' </t>
  </si>
  <si>
    <t>臺中市梧棲區中央路一段安良港大排交會處</t>
  </si>
  <si>
    <t>120°31.440'</t>
  </si>
  <si>
    <t xml:space="preserve">24°13.208' </t>
  </si>
  <si>
    <t>120°32.430'</t>
  </si>
  <si>
    <t xml:space="preserve">24°11.106' </t>
  </si>
  <si>
    <t>臺中市龍井區中央路一段龍井大排交會處</t>
  </si>
  <si>
    <t>120°31.238'</t>
  </si>
  <si>
    <t xml:space="preserve">24°11.489' </t>
  </si>
  <si>
    <t>120°31.084'</t>
  </si>
  <si>
    <t xml:space="preserve">24°14.256' </t>
  </si>
  <si>
    <r>
      <t>水溫</t>
    </r>
    <r>
      <rPr>
        <sz val="12"/>
        <rFont val="Times New Roman"/>
        <family val="1"/>
      </rPr>
      <t>,pH,cond.,DO,BOD,COD,SS,E.coli,</t>
    </r>
    <r>
      <rPr>
        <sz val="12"/>
        <rFont val="標楷體"/>
        <family val="4"/>
      </rPr>
      <t>氨氮</t>
    </r>
    <r>
      <rPr>
        <sz val="12"/>
        <rFont val="Times New Roman"/>
        <family val="1"/>
      </rPr>
      <t>,TP, TN,</t>
    </r>
    <r>
      <rPr>
        <sz val="12"/>
        <rFont val="標楷體"/>
        <family val="4"/>
      </rPr>
      <t>硝酸鹽氮</t>
    </r>
    <r>
      <rPr>
        <sz val="12"/>
        <rFont val="Times New Roman"/>
        <family val="1"/>
      </rPr>
      <t>,</t>
    </r>
    <r>
      <rPr>
        <sz val="12"/>
        <rFont val="標楷體"/>
        <family val="4"/>
      </rPr>
      <t>亞硝酸鹽氮</t>
    </r>
    <r>
      <rPr>
        <sz val="12"/>
        <rFont val="Times New Roman"/>
        <family val="1"/>
      </rPr>
      <t>,</t>
    </r>
    <r>
      <rPr>
        <sz val="12"/>
        <rFont val="標楷體"/>
        <family val="4"/>
      </rPr>
      <t>鉻</t>
    </r>
    <r>
      <rPr>
        <sz val="12"/>
        <rFont val="Times New Roman"/>
        <family val="1"/>
      </rPr>
      <t>,</t>
    </r>
    <r>
      <rPr>
        <sz val="12"/>
        <rFont val="標楷體"/>
        <family val="4"/>
      </rPr>
      <t>鎳</t>
    </r>
    <r>
      <rPr>
        <sz val="12"/>
        <rFont val="Times New Roman"/>
        <family val="1"/>
      </rPr>
      <t>,</t>
    </r>
    <r>
      <rPr>
        <sz val="12"/>
        <rFont val="標楷體"/>
        <family val="4"/>
      </rPr>
      <t>銅</t>
    </r>
    <r>
      <rPr>
        <sz val="12"/>
        <rFont val="Times New Roman"/>
        <family val="1"/>
      </rPr>
      <t>,</t>
    </r>
    <r>
      <rPr>
        <sz val="12"/>
        <rFont val="標楷體"/>
        <family val="4"/>
      </rPr>
      <t>鉛</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錳</t>
    </r>
  </si>
  <si>
    <r>
      <t>水溫</t>
    </r>
    <r>
      <rPr>
        <sz val="12"/>
        <rFont val="Times New Roman"/>
        <family val="1"/>
      </rPr>
      <t>,pH,cond.,DO,BOD,COD,SS,</t>
    </r>
    <r>
      <rPr>
        <sz val="12"/>
        <rFont val="標楷體"/>
        <family val="4"/>
      </rPr>
      <t>氨氮</t>
    </r>
    <r>
      <rPr>
        <sz val="12"/>
        <rFont val="Times New Roman"/>
        <family val="1"/>
      </rPr>
      <t>E.coli,TP</t>
    </r>
  </si>
  <si>
    <t>監    測    項    目</t>
  </si>
  <si>
    <t>流 域 別</t>
  </si>
  <si>
    <r>
      <t>水溫</t>
    </r>
    <r>
      <rPr>
        <sz val="12"/>
        <rFont val="Times New Roman"/>
        <family val="1"/>
      </rPr>
      <t>,pH,cond.,DO,BOD,COD,SS,</t>
    </r>
    <r>
      <rPr>
        <sz val="12"/>
        <rFont val="標楷體"/>
        <family val="4"/>
      </rPr>
      <t>氨氮</t>
    </r>
    <r>
      <rPr>
        <sz val="12"/>
        <rFont val="Times New Roman"/>
        <family val="1"/>
      </rPr>
      <t>E.coli,TP ,Cr,Ni,Cu,Pb,Cd,Zn,Mn</t>
    </r>
  </si>
  <si>
    <t>頭汴坑溪</t>
  </si>
  <si>
    <t>草湖溪</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</si>
  <si>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</si>
  <si>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</si>
  <si>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</si>
  <si>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</si>
  <si>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</si>
  <si>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</si>
  <si>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</si>
  <si>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</si>
  <si>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</si>
  <si>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</si>
  <si>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</si>
  <si>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</si>
  <si>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</si>
  <si>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</si>
  <si>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</si>
  <si>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</si>
  <si>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</si>
  <si>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</si>
  <si>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</si>
  <si>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</si>
  <si>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</si>
  <si>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</si>
  <si>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</si>
  <si>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</si>
  <si>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</si>
  <si>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</si>
  <si>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</si>
  <si>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</si>
  <si>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</si>
  <si>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</si>
  <si>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旱溪平均：</t>
  </si>
  <si>
    <t>筏子溪平均：</t>
  </si>
  <si>
    <t>崙仔橋</t>
  </si>
  <si>
    <t>臺中市龍井區沙田路四段350巷口</t>
  </si>
  <si>
    <t>仁民中排</t>
  </si>
  <si>
    <t>臺中市梧棲區梧南路臨港路二段交界處</t>
  </si>
  <si>
    <t>CFU/100ml</t>
  </si>
  <si>
    <t>ND</t>
  </si>
  <si>
    <r>
      <t xml:space="preserve">中華民國 </t>
    </r>
    <r>
      <rPr>
        <sz val="14"/>
        <rFont val="Times New Roman"/>
        <family val="1"/>
      </rPr>
      <t xml:space="preserve">101 </t>
    </r>
    <r>
      <rPr>
        <sz val="14"/>
        <rFont val="標楷體"/>
        <family val="4"/>
      </rPr>
      <t>年</t>
    </r>
    <r>
      <rPr>
        <sz val="14"/>
        <rFont val="Times New Roman"/>
        <family val="1"/>
      </rPr>
      <t xml:space="preserve"> 09 </t>
    </r>
    <r>
      <rPr>
        <sz val="14"/>
        <rFont val="標楷體"/>
        <family val="4"/>
      </rPr>
      <t>月</t>
    </r>
    <r>
      <rPr>
        <sz val="14"/>
        <rFont val="Times New Roman"/>
        <family val="1"/>
      </rPr>
      <t xml:space="preserve"> 28 </t>
    </r>
    <r>
      <rPr>
        <sz val="14"/>
        <rFont val="標楷體"/>
        <family val="4"/>
      </rPr>
      <t>日編製</t>
    </r>
  </si>
  <si>
    <t>中華民國 101 年 9 月底</t>
  </si>
  <si>
    <t>中華民國 101 年 09 月 28 日編製</t>
  </si>
  <si>
    <r>
      <t>中華民國</t>
    </r>
    <r>
      <rPr>
        <sz val="18"/>
        <rFont val="Times New Roman"/>
        <family val="1"/>
      </rPr>
      <t xml:space="preserve"> 101 </t>
    </r>
    <r>
      <rPr>
        <sz val="18"/>
        <rFont val="標楷體"/>
        <family val="4"/>
      </rPr>
      <t>年</t>
    </r>
    <r>
      <rPr>
        <sz val="18"/>
        <rFont val="Times New Roman"/>
        <family val="1"/>
      </rPr>
      <t xml:space="preserve"> 9 </t>
    </r>
    <r>
      <rPr>
        <sz val="18"/>
        <rFont val="標楷體"/>
        <family val="4"/>
      </rPr>
      <t>月</t>
    </r>
    <r>
      <rPr>
        <sz val="18"/>
        <rFont val="Times New Roman"/>
        <family val="1"/>
      </rPr>
      <t xml:space="preserve"> </t>
    </r>
  </si>
  <si>
    <r>
      <t xml:space="preserve">中華民國 </t>
    </r>
    <r>
      <rPr>
        <sz val="18"/>
        <rFont val="Times New Roman"/>
        <family val="1"/>
      </rPr>
      <t xml:space="preserve">101 </t>
    </r>
    <r>
      <rPr>
        <sz val="18"/>
        <rFont val="標楷體"/>
        <family val="4"/>
      </rPr>
      <t>年</t>
    </r>
    <r>
      <rPr>
        <sz val="18"/>
        <rFont val="Times New Roman"/>
        <family val="1"/>
      </rPr>
      <t xml:space="preserve"> 9 </t>
    </r>
    <r>
      <rPr>
        <sz val="18"/>
        <rFont val="標楷體"/>
        <family val="4"/>
      </rPr>
      <t>月</t>
    </r>
    <r>
      <rPr>
        <sz val="18"/>
        <rFont val="Times New Roman"/>
        <family val="1"/>
      </rPr>
      <t xml:space="preserve">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</si>
</sst>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s>
  <fonts count="43">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sz val="11"/>
      <color indexed="14"/>
      <name val="Times New Roman"/>
      <family val="1"/>
    </font>
    <font>
      <sz val="11"/>
      <color indexed="14"/>
      <name val="標楷體"/>
      <family val="4"/>
    </font>
    <font>
      <u val="single"/>
      <sz val="7.8"/>
      <color indexed="36"/>
      <name val="新細明體"/>
      <family val="1"/>
    </font>
    <font>
      <u val="single"/>
      <sz val="7.8"/>
      <color indexed="12"/>
      <name val="新細明體"/>
      <family val="1"/>
    </font>
    <font>
      <sz val="11"/>
      <name val="Times New Roman"/>
      <family val="1"/>
    </font>
    <font>
      <sz val="28"/>
      <name val="Times New Roman"/>
      <family val="1"/>
    </font>
    <font>
      <sz val="18"/>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60">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style="thin"/>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color indexed="63"/>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right style="thin"/>
      <top style="thick"/>
      <bottom style="thin"/>
    </border>
    <border>
      <left style="thin"/>
      <right style="medium"/>
      <top style="thick"/>
      <bottom style="thin"/>
    </border>
    <border>
      <left style="thin"/>
      <right style="medium"/>
      <top/>
      <bottom style="thin"/>
    </border>
    <border>
      <left>
        <color indexed="63"/>
      </left>
      <right style="thin"/>
      <top style="thin"/>
      <bottom style="thin"/>
    </border>
    <border>
      <left>
        <color indexed="63"/>
      </left>
      <right style="thin"/>
      <top style="thin"/>
      <bottom style="medium"/>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29" fillId="7" borderId="0" applyNumberFormat="0" applyBorder="0" applyAlignment="0" applyProtection="0"/>
    <xf numFmtId="0" fontId="30" fillId="0" borderId="1" applyNumberFormat="0" applyFill="0" applyAlignment="0" applyProtection="0"/>
    <xf numFmtId="0" fontId="31" fillId="6" borderId="0" applyNumberFormat="0" applyBorder="0" applyAlignment="0" applyProtection="0"/>
    <xf numFmtId="9" fontId="0" fillId="0" borderId="0" applyFont="0" applyFill="0" applyBorder="0" applyAlignment="0" applyProtection="0"/>
    <xf numFmtId="0" fontId="32"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4" borderId="4" applyNumberFormat="0" applyFont="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7" borderId="2" applyNumberFormat="0" applyAlignment="0" applyProtection="0"/>
    <xf numFmtId="0" fontId="40" fillId="11" borderId="8" applyNumberFormat="0" applyAlignment="0" applyProtection="0"/>
    <xf numFmtId="0" fontId="41" fillId="16" borderId="9" applyNumberFormat="0" applyAlignment="0" applyProtection="0"/>
    <xf numFmtId="0" fontId="42" fillId="17" borderId="0" applyNumberFormat="0" applyBorder="0" applyAlignment="0" applyProtection="0"/>
    <xf numFmtId="0" fontId="33" fillId="0" borderId="0" applyNumberFormat="0" applyFill="0" applyBorder="0" applyAlignment="0" applyProtection="0"/>
  </cellStyleXfs>
  <cellXfs count="226">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8"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center"/>
    </xf>
    <xf numFmtId="0" fontId="2" fillId="0" borderId="36" xfId="0" applyFont="1" applyBorder="1" applyAlignment="1">
      <alignment vertical="center"/>
    </xf>
    <xf numFmtId="0" fontId="2" fillId="0" borderId="38" xfId="0" applyFont="1" applyBorder="1" applyAlignment="1">
      <alignment vertical="center"/>
    </xf>
    <xf numFmtId="0" fontId="18" fillId="0" borderId="31"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xf>
    <xf numFmtId="0" fontId="18" fillId="0" borderId="34" xfId="0" applyFont="1" applyBorder="1" applyAlignment="1" quotePrefix="1">
      <alignment horizontal="center" vertical="center"/>
    </xf>
    <xf numFmtId="0" fontId="2" fillId="0" borderId="34" xfId="0" applyFont="1" applyBorder="1" applyAlignment="1">
      <alignment/>
    </xf>
    <xf numFmtId="0" fontId="18" fillId="0" borderId="37" xfId="0" applyFont="1" applyBorder="1" applyAlignment="1">
      <alignment horizontal="center"/>
    </xf>
    <xf numFmtId="0" fontId="18" fillId="0" borderId="39" xfId="0" applyFont="1" applyBorder="1" applyAlignment="1">
      <alignment horizontal="center"/>
    </xf>
    <xf numFmtId="0" fontId="6" fillId="0" borderId="31" xfId="0" applyFont="1" applyBorder="1" applyAlignment="1">
      <alignment horizontal="center" vertical="center"/>
    </xf>
    <xf numFmtId="0" fontId="16"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41" xfId="0" applyFont="1" applyBorder="1" applyAlignment="1">
      <alignment horizontal="left" vertical="center"/>
    </xf>
    <xf numFmtId="0" fontId="12" fillId="0" borderId="41" xfId="0" applyFont="1" applyBorder="1" applyAlignment="1">
      <alignment vertical="center"/>
    </xf>
    <xf numFmtId="0" fontId="12" fillId="0" borderId="41"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42"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3"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4" xfId="0" applyFont="1" applyBorder="1" applyAlignment="1">
      <alignment horizontal="center" vertical="top"/>
    </xf>
    <xf numFmtId="0" fontId="12" fillId="0" borderId="45" xfId="0" applyFont="1" applyBorder="1" applyAlignment="1">
      <alignment horizontal="center" vertical="top"/>
    </xf>
    <xf numFmtId="0" fontId="12" fillId="0" borderId="46"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47"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8" xfId="0" applyFont="1" applyBorder="1" applyAlignment="1">
      <alignment horizontal="center" vertical="top"/>
    </xf>
    <xf numFmtId="0" fontId="12" fillId="0" borderId="17" xfId="0" applyFont="1" applyBorder="1" applyAlignment="1">
      <alignment horizontal="center" vertical="top"/>
    </xf>
    <xf numFmtId="0" fontId="12" fillId="0" borderId="41" xfId="0" applyFont="1" applyBorder="1" applyAlignment="1">
      <alignment horizontal="centerContinuous" vertical="top"/>
    </xf>
    <xf numFmtId="0" fontId="12" fillId="0" borderId="41" xfId="0" applyFont="1" applyBorder="1" applyAlignment="1" quotePrefix="1">
      <alignment horizontal="centerContinuous" vertical="top"/>
    </xf>
    <xf numFmtId="0" fontId="12" fillId="0" borderId="49"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7" xfId="0" applyFont="1" applyBorder="1" applyAlignment="1">
      <alignment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50" xfId="0" applyFont="1" applyBorder="1" applyAlignment="1">
      <alignment vertical="center"/>
    </xf>
    <xf numFmtId="0" fontId="18" fillId="0" borderId="41" xfId="0" applyFont="1" applyBorder="1" applyAlignment="1">
      <alignment/>
    </xf>
    <xf numFmtId="0" fontId="12" fillId="0" borderId="21" xfId="0" applyFont="1" applyBorder="1" applyAlignment="1">
      <alignment horizontal="centerContinuous" vertical="center"/>
    </xf>
    <xf numFmtId="0" fontId="12" fillId="0" borderId="51" xfId="0" applyFont="1" applyBorder="1" applyAlignment="1">
      <alignment vertical="center"/>
    </xf>
    <xf numFmtId="0" fontId="12" fillId="0" borderId="27"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quotePrefix="1">
      <alignment horizontal="centerContinuous" vertical="center"/>
    </xf>
    <xf numFmtId="0" fontId="12" fillId="0" borderId="41"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9"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20" fontId="12" fillId="0" borderId="10" xfId="0" applyNumberFormat="1" applyFont="1" applyBorder="1" applyAlignment="1" quotePrefix="1">
      <alignment horizontal="center" vertical="center"/>
    </xf>
    <xf numFmtId="183" fontId="12" fillId="0" borderId="10" xfId="0" applyNumberFormat="1" applyFont="1" applyBorder="1" applyAlignment="1">
      <alignment horizontal="center" vertical="center"/>
    </xf>
    <xf numFmtId="193" fontId="12" fillId="0" borderId="10" xfId="0" applyNumberFormat="1" applyFont="1" applyBorder="1" applyAlignment="1">
      <alignment horizontal="center" vertical="center"/>
    </xf>
    <xf numFmtId="189"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6" xfId="0" applyNumberFormat="1" applyFont="1" applyBorder="1" applyAlignment="1">
      <alignment horizontal="center" vertical="center"/>
    </xf>
    <xf numFmtId="183" fontId="12" fillId="0" borderId="32" xfId="0" applyNumberFormat="1" applyFont="1" applyBorder="1" applyAlignment="1">
      <alignment horizontal="center" vertical="center"/>
    </xf>
    <xf numFmtId="183" fontId="12" fillId="0" borderId="11" xfId="0" applyNumberFormat="1" applyFont="1" applyBorder="1" applyAlignment="1">
      <alignment horizontal="center" vertical="center"/>
    </xf>
    <xf numFmtId="183" fontId="12" fillId="0" borderId="26" xfId="0" applyNumberFormat="1" applyFont="1" applyBorder="1" applyAlignment="1">
      <alignment horizontal="center" vertical="center"/>
    </xf>
    <xf numFmtId="0" fontId="6" fillId="0" borderId="29" xfId="0" applyFont="1" applyBorder="1" applyAlignment="1">
      <alignment horizontal="center" vertical="center"/>
    </xf>
    <xf numFmtId="0" fontId="6" fillId="0" borderId="53" xfId="0" applyFont="1" applyBorder="1" applyAlignment="1">
      <alignment horizontal="center" vertical="center"/>
    </xf>
    <xf numFmtId="179" fontId="18" fillId="0" borderId="32" xfId="0" applyNumberFormat="1" applyFont="1" applyBorder="1" applyAlignment="1">
      <alignment horizontal="center"/>
    </xf>
    <xf numFmtId="179" fontId="18" fillId="0" borderId="31" xfId="0" applyNumberFormat="1" applyFont="1" applyBorder="1" applyAlignment="1">
      <alignment horizontal="center"/>
    </xf>
    <xf numFmtId="179" fontId="0" fillId="0" borderId="0" xfId="0" applyNumberFormat="1" applyAlignment="1">
      <alignment/>
    </xf>
    <xf numFmtId="0" fontId="12" fillId="0" borderId="11" xfId="0" applyFont="1" applyBorder="1" applyAlignment="1">
      <alignment horizontal="center" vertical="center"/>
    </xf>
    <xf numFmtId="14" fontId="12" fillId="0" borderId="10" xfId="0" applyNumberFormat="1" applyFont="1" applyBorder="1" applyAlignment="1">
      <alignment vertical="center" shrinkToFit="1"/>
    </xf>
    <xf numFmtId="179" fontId="12" fillId="0" borderId="0" xfId="0" applyNumberFormat="1" applyFont="1" applyAlignment="1">
      <alignment vertical="center"/>
    </xf>
    <xf numFmtId="183" fontId="12" fillId="0" borderId="0" xfId="0" applyNumberFormat="1" applyFont="1" applyAlignment="1">
      <alignment vertical="center"/>
    </xf>
    <xf numFmtId="14" fontId="12" fillId="0" borderId="31" xfId="0" applyNumberFormat="1" applyFont="1" applyBorder="1" applyAlignment="1">
      <alignment vertical="center" shrinkToFit="1"/>
    </xf>
    <xf numFmtId="0" fontId="9" fillId="0" borderId="0" xfId="0" applyFont="1" applyBorder="1" applyAlignment="1">
      <alignment horizontal="centerContinuous" vertical="center"/>
    </xf>
    <xf numFmtId="189" fontId="12" fillId="0" borderId="26" xfId="0" applyNumberFormat="1" applyFont="1" applyBorder="1" applyAlignment="1">
      <alignment horizontal="center" vertical="center"/>
    </xf>
    <xf numFmtId="0" fontId="12" fillId="0" borderId="17" xfId="0" applyFont="1" applyBorder="1" applyAlignment="1" quotePrefix="1">
      <alignment horizontal="center" vertical="center" shrinkToFit="1"/>
    </xf>
    <xf numFmtId="179" fontId="12" fillId="0" borderId="32" xfId="34" applyNumberFormat="1" applyFont="1" applyBorder="1" applyAlignment="1">
      <alignment horizontal="center" vertical="center"/>
      <protection/>
    </xf>
    <xf numFmtId="193" fontId="12" fillId="0" borderId="32" xfId="34" applyNumberFormat="1" applyFont="1" applyFill="1" applyBorder="1" applyAlignment="1">
      <alignment horizontal="center" vertical="center"/>
      <protection/>
    </xf>
    <xf numFmtId="183" fontId="12" fillId="0" borderId="32" xfId="34" applyNumberFormat="1" applyFont="1" applyBorder="1" applyAlignment="1">
      <alignment horizontal="center" vertical="center"/>
      <protection/>
    </xf>
    <xf numFmtId="0" fontId="12" fillId="0" borderId="29" xfId="0" applyFont="1" applyBorder="1" applyAlignment="1">
      <alignment horizontal="center"/>
    </xf>
    <xf numFmtId="0" fontId="12" fillId="0" borderId="54" xfId="0" applyFont="1" applyBorder="1" applyAlignment="1">
      <alignment horizontal="center"/>
    </xf>
    <xf numFmtId="0" fontId="12" fillId="0" borderId="32" xfId="0" applyFont="1" applyBorder="1" applyAlignment="1">
      <alignment horizontal="center"/>
    </xf>
    <xf numFmtId="0" fontId="12" fillId="0" borderId="37" xfId="0" applyFont="1" applyBorder="1" applyAlignment="1">
      <alignment horizontal="center"/>
    </xf>
    <xf numFmtId="0" fontId="6" fillId="0" borderId="55" xfId="0" applyFont="1" applyBorder="1" applyAlignment="1">
      <alignment horizontal="center" vertical="center"/>
    </xf>
    <xf numFmtId="0" fontId="6" fillId="0" borderId="39" xfId="0" applyFont="1" applyBorder="1" applyAlignment="1">
      <alignment horizontal="center" vertical="center"/>
    </xf>
    <xf numFmtId="189" fontId="12" fillId="0" borderId="29" xfId="0" applyNumberFormat="1" applyFont="1" applyBorder="1" applyAlignment="1">
      <alignment horizontal="center" vertical="center"/>
    </xf>
    <xf numFmtId="11" fontId="12" fillId="0" borderId="56" xfId="34" applyNumberFormat="1" applyFont="1" applyBorder="1" applyAlignment="1">
      <alignment horizontal="center" vertical="center"/>
      <protection/>
    </xf>
    <xf numFmtId="0" fontId="12" fillId="0" borderId="32" xfId="34" applyFont="1" applyFill="1" applyBorder="1" applyAlignment="1">
      <alignment horizontal="center" vertical="center"/>
      <protection/>
    </xf>
    <xf numFmtId="0" fontId="6" fillId="0" borderId="32" xfId="0" applyFont="1" applyBorder="1" applyAlignment="1">
      <alignment horizontal="center" vertical="center"/>
    </xf>
    <xf numFmtId="11" fontId="12" fillId="0" borderId="57" xfId="34" applyNumberFormat="1" applyFont="1" applyBorder="1" applyAlignment="1">
      <alignment horizontal="center" vertical="center"/>
      <protection/>
    </xf>
    <xf numFmtId="179" fontId="12" fillId="0" borderId="31" xfId="34" applyNumberFormat="1" applyFont="1" applyBorder="1" applyAlignment="1">
      <alignment horizontal="center" vertical="center"/>
      <protection/>
    </xf>
    <xf numFmtId="193" fontId="12" fillId="0" borderId="31" xfId="34" applyNumberFormat="1" applyFont="1" applyFill="1" applyBorder="1" applyAlignment="1">
      <alignment horizontal="center" vertical="center"/>
      <protection/>
    </xf>
    <xf numFmtId="183" fontId="12" fillId="0" borderId="31" xfId="34" applyNumberFormat="1" applyFont="1" applyBorder="1" applyAlignment="1">
      <alignment horizontal="center" vertical="center"/>
      <protection/>
    </xf>
    <xf numFmtId="193" fontId="12" fillId="0" borderId="32" xfId="0" applyNumberFormat="1" applyFont="1" applyFill="1" applyBorder="1" applyAlignment="1">
      <alignment horizontal="center"/>
    </xf>
    <xf numFmtId="0" fontId="12" fillId="0" borderId="32" xfId="0" applyFont="1" applyFill="1" applyBorder="1" applyAlignment="1">
      <alignment horizontal="center"/>
    </xf>
    <xf numFmtId="0" fontId="15" fillId="0" borderId="13" xfId="35" applyFont="1" applyBorder="1" applyAlignment="1">
      <alignment horizontal="center" vertical="center"/>
      <protection/>
    </xf>
    <xf numFmtId="0" fontId="25"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8" xfId="0" applyFont="1" applyBorder="1" applyAlignment="1">
      <alignment horizontal="center" vertical="center"/>
    </xf>
    <xf numFmtId="0" fontId="0" fillId="0" borderId="59" xfId="0" applyBorder="1" applyAlignment="1">
      <alignment horizontal="center" vertical="center"/>
    </xf>
    <xf numFmtId="0" fontId="4" fillId="0" borderId="42" xfId="0" applyFont="1" applyBorder="1" applyAlignment="1">
      <alignment horizontal="center" vertical="center"/>
    </xf>
    <xf numFmtId="0" fontId="0" fillId="0" borderId="48" xfId="0"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Y48"/>
  <sheetViews>
    <sheetView showGridLines="0" zoomScale="75" zoomScaleNormal="75" zoomScalePageLayoutView="0" workbookViewId="0" topLeftCell="A16">
      <selection activeCell="B6" sqref="B6"/>
    </sheetView>
  </sheetViews>
  <sheetFormatPr defaultColWidth="4.25390625" defaultRowHeight="16.5"/>
  <cols>
    <col min="1" max="1" width="4.25390625" style="105" customWidth="1"/>
    <col min="2" max="2" width="13.125" style="105" customWidth="1"/>
    <col min="3" max="3" width="17.50390625" style="105" customWidth="1"/>
    <col min="4" max="4" width="13.125" style="105" customWidth="1"/>
    <col min="5" max="5" width="7.50390625" style="105" customWidth="1"/>
    <col min="6" max="6" width="9.375" style="105" customWidth="1"/>
    <col min="7" max="7" width="7.50390625" style="105" customWidth="1"/>
    <col min="8" max="8" width="6.75390625" style="105" customWidth="1"/>
    <col min="9" max="9" width="7.375" style="105" customWidth="1"/>
    <col min="10" max="14" width="8.875" style="105" customWidth="1"/>
    <col min="15" max="15" width="10.625" style="105" customWidth="1"/>
    <col min="16" max="17" width="10.25390625" style="105" customWidth="1"/>
    <col min="18" max="18" width="10.375" style="105" customWidth="1"/>
    <col min="19" max="19" width="10.50390625" style="105" customWidth="1"/>
    <col min="20" max="20" width="10.25390625" style="105" customWidth="1"/>
    <col min="21" max="21" width="10.375" style="105" customWidth="1"/>
    <col min="22" max="24" width="4.25390625" style="105" customWidth="1"/>
    <col min="25" max="25" width="7.375" style="105" customWidth="1"/>
    <col min="26" max="28" width="4.25390625" style="105" customWidth="1"/>
    <col min="29" max="29" width="4.375" style="105" customWidth="1"/>
    <col min="30" max="31" width="4.25390625" style="105" customWidth="1"/>
    <col min="32" max="32" width="4.375" style="105" customWidth="1"/>
    <col min="33" max="33" width="6.25390625" style="105" customWidth="1"/>
    <col min="34" max="16384" width="4.25390625" style="105" customWidth="1"/>
  </cols>
  <sheetData>
    <row r="1" s="37" customFormat="1" ht="19.5" thickBot="1"/>
    <row r="2" spans="2:21" s="37" customFormat="1" ht="22.5" customHeight="1" thickBot="1" thickTop="1">
      <c r="B2" s="27" t="s">
        <v>274</v>
      </c>
      <c r="C2" s="107"/>
      <c r="D2" s="107"/>
      <c r="J2" s="106"/>
      <c r="K2" s="106"/>
      <c r="L2" s="106"/>
      <c r="M2" s="106"/>
      <c r="S2" s="29" t="s">
        <v>0</v>
      </c>
      <c r="T2" s="218" t="s">
        <v>50</v>
      </c>
      <c r="U2" s="219"/>
    </row>
    <row r="3" spans="2:21" s="37" customFormat="1" ht="22.5" customHeight="1" thickBot="1" thickTop="1">
      <c r="B3" s="27" t="s">
        <v>275</v>
      </c>
      <c r="C3" s="28" t="s">
        <v>46</v>
      </c>
      <c r="D3" s="108"/>
      <c r="E3" s="109"/>
      <c r="F3" s="109"/>
      <c r="G3" s="109"/>
      <c r="H3" s="109"/>
      <c r="I3" s="109"/>
      <c r="J3" s="110"/>
      <c r="K3" s="110"/>
      <c r="L3" s="110"/>
      <c r="M3" s="110"/>
      <c r="N3" s="109"/>
      <c r="O3" s="109"/>
      <c r="P3" s="109"/>
      <c r="Q3" s="109"/>
      <c r="R3" s="109"/>
      <c r="S3" s="29" t="s">
        <v>276</v>
      </c>
      <c r="T3" s="111" t="s">
        <v>48</v>
      </c>
      <c r="U3" s="111"/>
    </row>
    <row r="4" spans="2:21" ht="45" customHeight="1" thickTop="1">
      <c r="B4" s="40" t="s">
        <v>49</v>
      </c>
      <c r="C4" s="104"/>
      <c r="D4" s="104"/>
      <c r="E4" s="104"/>
      <c r="F4" s="104"/>
      <c r="G4" s="104"/>
      <c r="H4" s="104"/>
      <c r="I4" s="104"/>
      <c r="J4" s="104"/>
      <c r="K4" s="104"/>
      <c r="L4" s="104"/>
      <c r="M4" s="104"/>
      <c r="N4" s="104"/>
      <c r="O4" s="104"/>
      <c r="P4" s="104"/>
      <c r="Q4" s="104"/>
      <c r="R4" s="104"/>
      <c r="S4" s="104"/>
      <c r="T4" s="104"/>
      <c r="U4" s="104"/>
    </row>
    <row r="5" spans="2:21" ht="30" customHeight="1" thickBot="1">
      <c r="B5" s="196" t="s">
        <v>315</v>
      </c>
      <c r="C5" s="112"/>
      <c r="D5" s="112"/>
      <c r="E5" s="112"/>
      <c r="F5" s="112"/>
      <c r="G5" s="112"/>
      <c r="H5" s="112"/>
      <c r="I5" s="112"/>
      <c r="J5" s="112"/>
      <c r="K5" s="112"/>
      <c r="L5" s="112"/>
      <c r="M5" s="112"/>
      <c r="N5" s="112"/>
      <c r="O5" s="112"/>
      <c r="P5" s="112"/>
      <c r="Q5" s="112"/>
      <c r="R5" s="112"/>
      <c r="S5" s="112"/>
      <c r="T5" s="112"/>
      <c r="U5" s="112"/>
    </row>
    <row r="6" spans="2:21" s="37" customFormat="1" ht="17.25" customHeight="1">
      <c r="B6" s="113"/>
      <c r="C6" s="114"/>
      <c r="D6" s="115"/>
      <c r="E6" s="115"/>
      <c r="F6" s="115"/>
      <c r="G6" s="115"/>
      <c r="H6" s="115"/>
      <c r="I6" s="115"/>
      <c r="J6" s="59" t="s">
        <v>1</v>
      </c>
      <c r="K6" s="116"/>
      <c r="L6" s="117"/>
      <c r="M6" s="117"/>
      <c r="N6" s="117"/>
      <c r="O6" s="117"/>
      <c r="P6" s="117"/>
      <c r="Q6" s="117"/>
      <c r="R6" s="117"/>
      <c r="S6" s="117"/>
      <c r="T6" s="117"/>
      <c r="U6" s="118"/>
    </row>
    <row r="7" spans="2:21" s="126" customFormat="1" ht="17.25" customHeight="1">
      <c r="B7" s="119"/>
      <c r="C7" s="120"/>
      <c r="D7" s="121"/>
      <c r="E7" s="6" t="s">
        <v>277</v>
      </c>
      <c r="F7" s="6" t="s">
        <v>2</v>
      </c>
      <c r="G7" s="6" t="s">
        <v>2</v>
      </c>
      <c r="H7" s="41"/>
      <c r="I7" s="41"/>
      <c r="J7" s="122"/>
      <c r="K7" s="41"/>
      <c r="L7" s="41"/>
      <c r="M7" s="41"/>
      <c r="N7" s="41"/>
      <c r="O7" s="6" t="s">
        <v>278</v>
      </c>
      <c r="P7" s="6" t="s">
        <v>279</v>
      </c>
      <c r="Q7" s="6" t="s">
        <v>280</v>
      </c>
      <c r="R7" s="123"/>
      <c r="S7" s="124"/>
      <c r="T7" s="124"/>
      <c r="U7" s="125"/>
    </row>
    <row r="8" spans="2:21" s="129" customFormat="1" ht="17.25" customHeight="1">
      <c r="B8" s="127" t="s">
        <v>281</v>
      </c>
      <c r="C8" s="32" t="s">
        <v>282</v>
      </c>
      <c r="D8" s="10" t="s">
        <v>3</v>
      </c>
      <c r="E8" s="10" t="s">
        <v>283</v>
      </c>
      <c r="F8" s="128"/>
      <c r="G8" s="128"/>
      <c r="H8" s="10" t="s">
        <v>4</v>
      </c>
      <c r="I8" s="9" t="s">
        <v>5</v>
      </c>
      <c r="J8" s="10" t="s">
        <v>284</v>
      </c>
      <c r="K8" s="128" t="s">
        <v>285</v>
      </c>
      <c r="L8" s="10" t="s">
        <v>6</v>
      </c>
      <c r="M8" s="10" t="s">
        <v>286</v>
      </c>
      <c r="N8" s="10" t="s">
        <v>287</v>
      </c>
      <c r="O8" s="9" t="s">
        <v>7</v>
      </c>
      <c r="P8" s="10" t="s">
        <v>7</v>
      </c>
      <c r="Q8" s="10" t="s">
        <v>288</v>
      </c>
      <c r="R8" s="25" t="s">
        <v>8</v>
      </c>
      <c r="S8" s="7" t="s">
        <v>9</v>
      </c>
      <c r="T8" s="7" t="s">
        <v>10</v>
      </c>
      <c r="U8" s="61" t="s">
        <v>57</v>
      </c>
    </row>
    <row r="9" spans="2:21" s="137" customFormat="1" ht="17.25" customHeight="1">
      <c r="B9" s="130"/>
      <c r="C9" s="131"/>
      <c r="D9" s="132"/>
      <c r="E9" s="8" t="s">
        <v>289</v>
      </c>
      <c r="F9" s="8" t="s">
        <v>11</v>
      </c>
      <c r="G9" s="8" t="s">
        <v>12</v>
      </c>
      <c r="H9" s="42"/>
      <c r="I9" s="42"/>
      <c r="J9" s="42"/>
      <c r="K9" s="132"/>
      <c r="L9" s="132"/>
      <c r="M9" s="132"/>
      <c r="N9" s="42"/>
      <c r="O9" s="133" t="s">
        <v>290</v>
      </c>
      <c r="P9" s="132"/>
      <c r="Q9" s="42"/>
      <c r="R9" s="134"/>
      <c r="S9" s="135"/>
      <c r="T9" s="135"/>
      <c r="U9" s="136"/>
    </row>
    <row r="10" spans="2:21" s="126" customFormat="1" ht="24.75" customHeight="1" thickBot="1">
      <c r="B10" s="138"/>
      <c r="C10" s="139"/>
      <c r="D10" s="140"/>
      <c r="E10" s="140"/>
      <c r="F10" s="140"/>
      <c r="G10" s="140"/>
      <c r="H10" s="34" t="s">
        <v>13</v>
      </c>
      <c r="I10" s="43" t="s">
        <v>14</v>
      </c>
      <c r="J10" s="34" t="s">
        <v>13</v>
      </c>
      <c r="K10" s="140"/>
      <c r="L10" s="43" t="s">
        <v>15</v>
      </c>
      <c r="M10" s="43" t="s">
        <v>15</v>
      </c>
      <c r="N10" s="43" t="s">
        <v>15</v>
      </c>
      <c r="O10" s="43" t="s">
        <v>15</v>
      </c>
      <c r="P10" s="43" t="s">
        <v>15</v>
      </c>
      <c r="Q10" s="43" t="s">
        <v>15</v>
      </c>
      <c r="R10" s="141" t="s">
        <v>291</v>
      </c>
      <c r="S10" s="142"/>
      <c r="T10" s="142"/>
      <c r="U10" s="143"/>
    </row>
    <row r="11" spans="2:25" s="37" customFormat="1" ht="20.25" customHeight="1" thickTop="1">
      <c r="B11" s="64" t="s">
        <v>64</v>
      </c>
      <c r="C11" s="63" t="s">
        <v>65</v>
      </c>
      <c r="D11" s="144">
        <v>1441</v>
      </c>
      <c r="E11" s="65" t="str">
        <f>'水體分類'!J44</f>
        <v>丁</v>
      </c>
      <c r="F11" s="192">
        <v>41163</v>
      </c>
      <c r="G11" s="176">
        <v>0.3847222222222222</v>
      </c>
      <c r="H11" s="186"/>
      <c r="I11" s="187"/>
      <c r="J11" s="177">
        <v>23.7</v>
      </c>
      <c r="K11" s="177">
        <v>7.83</v>
      </c>
      <c r="L11" s="177">
        <v>5.96</v>
      </c>
      <c r="M11" s="199">
        <v>3.379119728</v>
      </c>
      <c r="N11" s="200">
        <v>0.39</v>
      </c>
      <c r="O11" s="201">
        <v>3.3</v>
      </c>
      <c r="P11" s="201">
        <v>8.4</v>
      </c>
      <c r="Q11" s="201">
        <v>11</v>
      </c>
      <c r="R11" s="202" t="s">
        <v>311</v>
      </c>
      <c r="S11" s="202">
        <v>0.049</v>
      </c>
      <c r="T11" s="202" t="s">
        <v>311</v>
      </c>
      <c r="U11" s="203" t="s">
        <v>311</v>
      </c>
      <c r="Y11" s="194"/>
    </row>
    <row r="12" spans="2:25" s="37" customFormat="1" ht="20.25" customHeight="1">
      <c r="B12" s="64" t="s">
        <v>64</v>
      </c>
      <c r="C12" s="63" t="s">
        <v>66</v>
      </c>
      <c r="D12" s="144">
        <v>1442</v>
      </c>
      <c r="E12" s="65" t="str">
        <f>'水體分類'!J45</f>
        <v>丁</v>
      </c>
      <c r="F12" s="192">
        <v>41163</v>
      </c>
      <c r="G12" s="180">
        <v>0.3993055555555556</v>
      </c>
      <c r="H12" s="65"/>
      <c r="I12" s="65"/>
      <c r="J12" s="177">
        <v>24.4</v>
      </c>
      <c r="K12" s="177">
        <v>8</v>
      </c>
      <c r="L12" s="177">
        <v>6.08</v>
      </c>
      <c r="M12" s="199">
        <v>3.192765576</v>
      </c>
      <c r="N12" s="200">
        <v>0.35</v>
      </c>
      <c r="O12" s="201">
        <v>2.8</v>
      </c>
      <c r="P12" s="201">
        <v>11.7</v>
      </c>
      <c r="Q12" s="201">
        <v>12</v>
      </c>
      <c r="R12" s="204" t="s">
        <v>311</v>
      </c>
      <c r="S12" s="204">
        <v>0.049</v>
      </c>
      <c r="T12" s="204" t="s">
        <v>311</v>
      </c>
      <c r="U12" s="205">
        <v>0.014</v>
      </c>
      <c r="Y12" s="194"/>
    </row>
    <row r="13" spans="2:25" s="37" customFormat="1" ht="20.25" customHeight="1">
      <c r="B13" s="64" t="s">
        <v>64</v>
      </c>
      <c r="C13" s="63" t="s">
        <v>67</v>
      </c>
      <c r="D13" s="144">
        <v>1438</v>
      </c>
      <c r="E13" s="65" t="str">
        <f>'水體分類'!J46</f>
        <v>丁</v>
      </c>
      <c r="F13" s="192">
        <v>41163</v>
      </c>
      <c r="G13" s="180">
        <v>0.4930555555555556</v>
      </c>
      <c r="H13" s="65"/>
      <c r="I13" s="65"/>
      <c r="J13" s="183">
        <v>27.9</v>
      </c>
      <c r="K13" s="183">
        <v>7.8</v>
      </c>
      <c r="L13" s="183">
        <v>5.18</v>
      </c>
      <c r="M13" s="199">
        <v>2.801914272</v>
      </c>
      <c r="N13" s="200">
        <v>0.729</v>
      </c>
      <c r="O13" s="201">
        <v>3.7</v>
      </c>
      <c r="P13" s="201">
        <v>23.4</v>
      </c>
      <c r="Q13" s="201">
        <v>26</v>
      </c>
      <c r="R13" s="204" t="s">
        <v>311</v>
      </c>
      <c r="S13" s="204">
        <v>0.035</v>
      </c>
      <c r="T13" s="204" t="s">
        <v>311</v>
      </c>
      <c r="U13" s="205">
        <v>0.021</v>
      </c>
      <c r="Y13" s="194"/>
    </row>
    <row r="14" spans="2:25" s="37" customFormat="1" ht="20.25" customHeight="1">
      <c r="B14" s="64" t="s">
        <v>64</v>
      </c>
      <c r="C14" s="33" t="s">
        <v>71</v>
      </c>
      <c r="D14" s="144">
        <v>1298</v>
      </c>
      <c r="E14" s="65" t="str">
        <f>'水體分類'!J47</f>
        <v>丙</v>
      </c>
      <c r="F14" s="192">
        <v>41163</v>
      </c>
      <c r="G14" s="180">
        <v>0.47222222222222227</v>
      </c>
      <c r="H14" s="65"/>
      <c r="I14" s="65"/>
      <c r="J14" s="183">
        <v>26.6</v>
      </c>
      <c r="K14" s="183">
        <v>8.76</v>
      </c>
      <c r="L14" s="183">
        <v>6.01</v>
      </c>
      <c r="M14" s="199">
        <v>1.9123159199999997</v>
      </c>
      <c r="N14" s="200">
        <v>0.371</v>
      </c>
      <c r="O14" s="201">
        <v>2.7</v>
      </c>
      <c r="P14" s="201">
        <v>16.7</v>
      </c>
      <c r="Q14" s="201">
        <v>3</v>
      </c>
      <c r="R14" s="204" t="s">
        <v>311</v>
      </c>
      <c r="S14" s="204">
        <v>0.053</v>
      </c>
      <c r="T14" s="204" t="s">
        <v>311</v>
      </c>
      <c r="U14" s="205">
        <v>0.017</v>
      </c>
      <c r="Y14" s="194"/>
    </row>
    <row r="15" spans="2:25" s="37" customFormat="1" ht="20.25" customHeight="1">
      <c r="B15" s="64" t="s">
        <v>64</v>
      </c>
      <c r="C15" s="33" t="s">
        <v>69</v>
      </c>
      <c r="D15" s="144">
        <v>1434</v>
      </c>
      <c r="E15" s="65" t="str">
        <f>'水體分類'!J48</f>
        <v>丁</v>
      </c>
      <c r="F15" s="192">
        <v>41163</v>
      </c>
      <c r="G15" s="180">
        <v>0.576388888888889</v>
      </c>
      <c r="H15" s="65"/>
      <c r="I15" s="65"/>
      <c r="J15" s="177">
        <v>27</v>
      </c>
      <c r="K15" s="177">
        <v>8.43</v>
      </c>
      <c r="L15" s="177">
        <v>4.57</v>
      </c>
      <c r="M15" s="199">
        <v>3.59560806</v>
      </c>
      <c r="N15" s="200">
        <v>0.644</v>
      </c>
      <c r="O15" s="201">
        <v>4.2</v>
      </c>
      <c r="P15" s="201">
        <v>15</v>
      </c>
      <c r="Q15" s="201">
        <v>35</v>
      </c>
      <c r="R15" s="204" t="s">
        <v>311</v>
      </c>
      <c r="S15" s="204">
        <v>0.054</v>
      </c>
      <c r="T15" s="204">
        <v>0.019</v>
      </c>
      <c r="U15" s="205">
        <v>0.03</v>
      </c>
      <c r="Y15" s="194"/>
    </row>
    <row r="16" spans="2:25" s="37" customFormat="1" ht="20.25" customHeight="1">
      <c r="B16" s="64" t="s">
        <v>73</v>
      </c>
      <c r="C16" s="33" t="s">
        <v>145</v>
      </c>
      <c r="D16" s="144">
        <v>1443</v>
      </c>
      <c r="E16" s="65" t="str">
        <f>'水體分類'!J49</f>
        <v>丁</v>
      </c>
      <c r="F16" s="192">
        <v>41163</v>
      </c>
      <c r="G16" s="180">
        <v>0.34791666666666665</v>
      </c>
      <c r="H16" s="65"/>
      <c r="I16" s="65"/>
      <c r="J16" s="177">
        <v>26.1</v>
      </c>
      <c r="K16" s="177">
        <v>7.02</v>
      </c>
      <c r="L16" s="177">
        <v>4.68</v>
      </c>
      <c r="M16" s="199">
        <v>4.199686080000001</v>
      </c>
      <c r="N16" s="200">
        <v>0.828</v>
      </c>
      <c r="O16" s="201">
        <v>3.1</v>
      </c>
      <c r="P16" s="201">
        <v>17.5</v>
      </c>
      <c r="Q16" s="201">
        <v>9</v>
      </c>
      <c r="R16" s="204" t="s">
        <v>311</v>
      </c>
      <c r="S16" s="204">
        <v>0.053</v>
      </c>
      <c r="T16" s="204">
        <v>0.012</v>
      </c>
      <c r="U16" s="205">
        <v>0.04</v>
      </c>
      <c r="Y16" s="194"/>
    </row>
    <row r="17" spans="2:25" s="37" customFormat="1" ht="20.25" customHeight="1">
      <c r="B17" s="64" t="s">
        <v>73</v>
      </c>
      <c r="C17" s="33" t="s">
        <v>76</v>
      </c>
      <c r="D17" s="144">
        <v>1427</v>
      </c>
      <c r="E17" s="65" t="str">
        <f>'水體分類'!J50</f>
        <v>丁</v>
      </c>
      <c r="F17" s="192">
        <v>41163</v>
      </c>
      <c r="G17" s="180">
        <v>0.36180555555555555</v>
      </c>
      <c r="H17" s="65"/>
      <c r="I17" s="65"/>
      <c r="J17" s="177">
        <v>25.8</v>
      </c>
      <c r="K17" s="177">
        <v>6.83</v>
      </c>
      <c r="L17" s="177">
        <v>5.48</v>
      </c>
      <c r="M17" s="199">
        <v>2.63672462</v>
      </c>
      <c r="N17" s="200">
        <v>0.623</v>
      </c>
      <c r="O17" s="201">
        <v>2.3</v>
      </c>
      <c r="P17" s="201">
        <v>12.5</v>
      </c>
      <c r="Q17" s="201">
        <v>6</v>
      </c>
      <c r="R17" s="204" t="s">
        <v>311</v>
      </c>
      <c r="S17" s="204" t="s">
        <v>311</v>
      </c>
      <c r="T17" s="204">
        <v>0.029</v>
      </c>
      <c r="U17" s="205">
        <v>0.122</v>
      </c>
      <c r="Y17" s="194"/>
    </row>
    <row r="18" spans="2:25" s="37" customFormat="1" ht="20.25" customHeight="1">
      <c r="B18" s="64" t="s">
        <v>73</v>
      </c>
      <c r="C18" s="33" t="s">
        <v>78</v>
      </c>
      <c r="D18" s="144">
        <v>1430</v>
      </c>
      <c r="E18" s="65" t="str">
        <f>'水體分類'!J51</f>
        <v>丁</v>
      </c>
      <c r="F18" s="192">
        <v>41163</v>
      </c>
      <c r="G18" s="180">
        <v>0.3986111111111111</v>
      </c>
      <c r="H18" s="65"/>
      <c r="I18" s="65"/>
      <c r="J18" s="177">
        <v>25.6</v>
      </c>
      <c r="K18" s="177">
        <v>6.95</v>
      </c>
      <c r="L18" s="177">
        <v>5.89</v>
      </c>
      <c r="M18" s="199">
        <v>3.1745384000000003</v>
      </c>
      <c r="N18" s="200">
        <v>0.411</v>
      </c>
      <c r="O18" s="201">
        <v>3</v>
      </c>
      <c r="P18" s="201">
        <v>10.9</v>
      </c>
      <c r="Q18" s="201">
        <v>15</v>
      </c>
      <c r="R18" s="204" t="s">
        <v>311</v>
      </c>
      <c r="S18" s="204" t="s">
        <v>311</v>
      </c>
      <c r="T18" s="204" t="s">
        <v>311</v>
      </c>
      <c r="U18" s="205" t="s">
        <v>311</v>
      </c>
      <c r="Y18" s="194"/>
    </row>
    <row r="19" spans="2:25" s="37" customFormat="1" ht="20.25" customHeight="1">
      <c r="B19" s="64" t="s">
        <v>80</v>
      </c>
      <c r="C19" s="33" t="s">
        <v>81</v>
      </c>
      <c r="D19" s="144">
        <v>1444</v>
      </c>
      <c r="E19" s="65" t="str">
        <f>'水體分類'!J52</f>
        <v>丙</v>
      </c>
      <c r="F19" s="192">
        <v>41163</v>
      </c>
      <c r="G19" s="180">
        <v>0.36041666666666666</v>
      </c>
      <c r="H19" s="65"/>
      <c r="I19" s="65"/>
      <c r="J19" s="177">
        <v>22.1</v>
      </c>
      <c r="K19" s="177">
        <v>7.55</v>
      </c>
      <c r="L19" s="177">
        <v>5.76</v>
      </c>
      <c r="M19" s="199">
        <v>3.040966644</v>
      </c>
      <c r="N19" s="200">
        <v>0.072</v>
      </c>
      <c r="O19" s="201">
        <v>1</v>
      </c>
      <c r="P19" s="201">
        <v>12.5</v>
      </c>
      <c r="Q19" s="201">
        <v>2</v>
      </c>
      <c r="R19" s="204" t="s">
        <v>311</v>
      </c>
      <c r="S19" s="204">
        <v>0.052</v>
      </c>
      <c r="T19" s="204">
        <v>0.019</v>
      </c>
      <c r="U19" s="205">
        <v>0.107</v>
      </c>
      <c r="Y19" s="194"/>
    </row>
    <row r="20" spans="2:25" s="37" customFormat="1" ht="20.25" customHeight="1">
      <c r="B20" s="64" t="s">
        <v>272</v>
      </c>
      <c r="C20" s="33" t="s">
        <v>83</v>
      </c>
      <c r="D20" s="144">
        <v>1445</v>
      </c>
      <c r="E20" s="65" t="str">
        <f>'水體分類'!J53</f>
        <v>丁</v>
      </c>
      <c r="F20" s="192">
        <v>41163</v>
      </c>
      <c r="G20" s="180">
        <v>0.5430555555555555</v>
      </c>
      <c r="H20" s="65"/>
      <c r="I20" s="65"/>
      <c r="J20" s="177">
        <v>29.5</v>
      </c>
      <c r="K20" s="177">
        <v>7.95</v>
      </c>
      <c r="L20" s="177">
        <v>6.38</v>
      </c>
      <c r="M20" s="199">
        <v>2.8572645399999996</v>
      </c>
      <c r="N20" s="200">
        <v>0.454</v>
      </c>
      <c r="O20" s="201">
        <v>2.6</v>
      </c>
      <c r="P20" s="201">
        <v>10</v>
      </c>
      <c r="Q20" s="201">
        <v>8</v>
      </c>
      <c r="R20" s="204" t="s">
        <v>311</v>
      </c>
      <c r="S20" s="204">
        <v>0.048</v>
      </c>
      <c r="T20" s="204" t="s">
        <v>311</v>
      </c>
      <c r="U20" s="205">
        <v>0.046</v>
      </c>
      <c r="Y20" s="194"/>
    </row>
    <row r="21" spans="2:25" s="37" customFormat="1" ht="20.25" customHeight="1">
      <c r="B21" s="64" t="s">
        <v>273</v>
      </c>
      <c r="C21" s="33" t="s">
        <v>85</v>
      </c>
      <c r="D21" s="144">
        <v>1446</v>
      </c>
      <c r="E21" s="65" t="str">
        <f>'水體分類'!J54</f>
        <v>丁</v>
      </c>
      <c r="F21" s="192">
        <v>41163</v>
      </c>
      <c r="G21" s="180">
        <v>0.5590277777777778</v>
      </c>
      <c r="H21" s="65"/>
      <c r="I21" s="65"/>
      <c r="J21" s="177">
        <v>31</v>
      </c>
      <c r="K21" s="177">
        <v>8.18</v>
      </c>
      <c r="L21" s="177">
        <v>7.17</v>
      </c>
      <c r="M21" s="199">
        <v>2.65760232</v>
      </c>
      <c r="N21" s="200">
        <v>0.432</v>
      </c>
      <c r="O21" s="201">
        <v>10.9</v>
      </c>
      <c r="P21" s="201">
        <v>183.7</v>
      </c>
      <c r="Q21" s="201">
        <v>20</v>
      </c>
      <c r="R21" s="204" t="s">
        <v>311</v>
      </c>
      <c r="S21" s="204">
        <v>0.052</v>
      </c>
      <c r="T21" s="204" t="s">
        <v>311</v>
      </c>
      <c r="U21" s="205" t="s">
        <v>311</v>
      </c>
      <c r="Y21" s="194"/>
    </row>
    <row r="22" spans="2:25" s="37" customFormat="1" ht="20.25" customHeight="1">
      <c r="B22" s="64" t="s">
        <v>86</v>
      </c>
      <c r="C22" s="33" t="s">
        <v>87</v>
      </c>
      <c r="D22" s="144">
        <v>1419</v>
      </c>
      <c r="E22" s="65" t="str">
        <f>'水體分類'!J55</f>
        <v>－</v>
      </c>
      <c r="F22" s="192">
        <v>41163</v>
      </c>
      <c r="G22" s="180">
        <v>0.6138888888888888</v>
      </c>
      <c r="H22" s="65"/>
      <c r="I22" s="65"/>
      <c r="J22" s="177">
        <v>24.8</v>
      </c>
      <c r="K22" s="177">
        <v>7.02</v>
      </c>
      <c r="L22" s="177">
        <v>1.65</v>
      </c>
      <c r="M22" s="65"/>
      <c r="N22" s="200">
        <v>0.77042</v>
      </c>
      <c r="O22" s="201">
        <v>12.700000000000005</v>
      </c>
      <c r="P22" s="201">
        <v>43.430400000000006</v>
      </c>
      <c r="Q22" s="201">
        <v>7.999999999999119</v>
      </c>
      <c r="R22" s="204"/>
      <c r="S22" s="204"/>
      <c r="T22" s="204"/>
      <c r="U22" s="205"/>
      <c r="Y22" s="194"/>
    </row>
    <row r="23" spans="2:25" s="37" customFormat="1" ht="20.25" customHeight="1">
      <c r="B23" s="64" t="s">
        <v>86</v>
      </c>
      <c r="C23" s="33" t="s">
        <v>88</v>
      </c>
      <c r="D23" s="144">
        <v>1432</v>
      </c>
      <c r="E23" s="65" t="str">
        <f>'水體分類'!J56</f>
        <v>－</v>
      </c>
      <c r="F23" s="192">
        <v>41163</v>
      </c>
      <c r="G23" s="180">
        <v>0.6194444444444445</v>
      </c>
      <c r="H23" s="65"/>
      <c r="I23" s="65"/>
      <c r="J23" s="177">
        <v>25</v>
      </c>
      <c r="K23" s="177">
        <v>7.05</v>
      </c>
      <c r="L23" s="177">
        <v>1.8</v>
      </c>
      <c r="M23" s="65"/>
      <c r="N23" s="200">
        <v>0.8081</v>
      </c>
      <c r="O23" s="201">
        <v>8.799999999999999</v>
      </c>
      <c r="P23" s="201">
        <v>29.23200000000001</v>
      </c>
      <c r="Q23" s="201">
        <v>14.999999999998348</v>
      </c>
      <c r="R23" s="204"/>
      <c r="S23" s="204"/>
      <c r="T23" s="204"/>
      <c r="U23" s="205"/>
      <c r="Y23" s="194"/>
    </row>
    <row r="24" spans="2:25" s="37" customFormat="1" ht="20.25" customHeight="1">
      <c r="B24" s="64" t="s">
        <v>86</v>
      </c>
      <c r="C24" s="33" t="s">
        <v>89</v>
      </c>
      <c r="D24" s="144">
        <v>1433</v>
      </c>
      <c r="E24" s="65" t="str">
        <f>'水體分類'!J57</f>
        <v>丁</v>
      </c>
      <c r="F24" s="192">
        <v>41163</v>
      </c>
      <c r="G24" s="180">
        <v>0.6284722222222222</v>
      </c>
      <c r="H24" s="65"/>
      <c r="I24" s="65"/>
      <c r="J24" s="177">
        <v>25.1</v>
      </c>
      <c r="K24" s="177">
        <v>7.21</v>
      </c>
      <c r="L24" s="177">
        <v>3.88</v>
      </c>
      <c r="M24" s="65"/>
      <c r="N24" s="200">
        <v>0.64796</v>
      </c>
      <c r="O24" s="201">
        <v>5.700000000000003</v>
      </c>
      <c r="P24" s="201">
        <v>25.05599999999999</v>
      </c>
      <c r="Q24" s="201">
        <v>5.999999999999339</v>
      </c>
      <c r="R24" s="204"/>
      <c r="S24" s="204"/>
      <c r="T24" s="204"/>
      <c r="U24" s="205"/>
      <c r="Y24" s="194"/>
    </row>
    <row r="25" spans="2:25" s="37" customFormat="1" ht="20.25" customHeight="1">
      <c r="B25" s="64" t="s">
        <v>90</v>
      </c>
      <c r="C25" s="33" t="s">
        <v>91</v>
      </c>
      <c r="D25" s="144">
        <v>1422</v>
      </c>
      <c r="E25" s="65" t="str">
        <f>'水體分類'!J58</f>
        <v>－</v>
      </c>
      <c r="F25" s="192">
        <v>41163</v>
      </c>
      <c r="G25" s="180">
        <v>0.4076388888888889</v>
      </c>
      <c r="H25" s="65"/>
      <c r="I25" s="65"/>
      <c r="J25" s="177">
        <v>25.4</v>
      </c>
      <c r="K25" s="177">
        <v>7.57</v>
      </c>
      <c r="L25" s="177">
        <v>1.5</v>
      </c>
      <c r="M25" s="65"/>
      <c r="N25" s="200">
        <v>2.3227</v>
      </c>
      <c r="O25" s="201">
        <v>19.5</v>
      </c>
      <c r="P25" s="201">
        <v>60.9696</v>
      </c>
      <c r="Q25" s="201">
        <v>6.999999999999229</v>
      </c>
      <c r="R25" s="65"/>
      <c r="S25" s="65"/>
      <c r="T25" s="65"/>
      <c r="U25" s="206"/>
      <c r="Y25" s="194"/>
    </row>
    <row r="26" spans="2:25" s="37" customFormat="1" ht="20.25" customHeight="1">
      <c r="B26" s="64" t="s">
        <v>90</v>
      </c>
      <c r="C26" s="33" t="s">
        <v>92</v>
      </c>
      <c r="D26" s="144">
        <v>1425</v>
      </c>
      <c r="E26" s="65" t="str">
        <f>'水體分類'!J59</f>
        <v>丁</v>
      </c>
      <c r="F26" s="192">
        <v>41163</v>
      </c>
      <c r="G26" s="180">
        <v>0.4597222222222222</v>
      </c>
      <c r="H26" s="65"/>
      <c r="I26" s="65"/>
      <c r="J26" s="177">
        <v>26.6</v>
      </c>
      <c r="K26" s="177">
        <v>7.55</v>
      </c>
      <c r="L26" s="177">
        <v>3.29</v>
      </c>
      <c r="M26" s="65"/>
      <c r="N26" s="200">
        <v>1.44395</v>
      </c>
      <c r="O26" s="201">
        <v>10.600000000000005</v>
      </c>
      <c r="P26" s="201">
        <v>34.243200000000016</v>
      </c>
      <c r="Q26" s="201">
        <v>3.00000000000189</v>
      </c>
      <c r="R26" s="65"/>
      <c r="S26" s="65"/>
      <c r="T26" s="65"/>
      <c r="U26" s="206"/>
      <c r="Y26" s="194"/>
    </row>
    <row r="27" spans="2:25" s="37" customFormat="1" ht="20.25" customHeight="1">
      <c r="B27" s="64" t="s">
        <v>90</v>
      </c>
      <c r="C27" s="33" t="s">
        <v>93</v>
      </c>
      <c r="D27" s="144">
        <v>1431</v>
      </c>
      <c r="E27" s="65" t="str">
        <f>'水體分類'!J60</f>
        <v>丁</v>
      </c>
      <c r="F27" s="192">
        <v>41163</v>
      </c>
      <c r="G27" s="180">
        <v>0.5909722222222222</v>
      </c>
      <c r="H27" s="65"/>
      <c r="I27" s="65"/>
      <c r="J27" s="177">
        <v>27.3</v>
      </c>
      <c r="K27" s="177">
        <v>7.6</v>
      </c>
      <c r="L27" s="177">
        <v>4.51</v>
      </c>
      <c r="M27" s="65"/>
      <c r="N27" s="200">
        <v>1.03418</v>
      </c>
      <c r="O27" s="201">
        <v>6.780000000000005</v>
      </c>
      <c r="P27" s="201">
        <v>30.90240000000001</v>
      </c>
      <c r="Q27" s="201">
        <v>10.999999999998789</v>
      </c>
      <c r="R27" s="65"/>
      <c r="S27" s="65"/>
      <c r="T27" s="65"/>
      <c r="U27" s="206"/>
      <c r="Y27" s="194"/>
    </row>
    <row r="28" spans="2:25" s="37" customFormat="1" ht="20.25" customHeight="1">
      <c r="B28" s="64" t="s">
        <v>94</v>
      </c>
      <c r="C28" s="33" t="s">
        <v>95</v>
      </c>
      <c r="D28" s="144">
        <v>1423</v>
      </c>
      <c r="E28" s="65" t="str">
        <f>'水體分類'!J61</f>
        <v>丁</v>
      </c>
      <c r="F28" s="192">
        <v>41163</v>
      </c>
      <c r="G28" s="180">
        <v>0.4166666666666667</v>
      </c>
      <c r="H28" s="65"/>
      <c r="I28" s="65"/>
      <c r="J28" s="177">
        <v>25.5</v>
      </c>
      <c r="K28" s="177">
        <v>7.62</v>
      </c>
      <c r="L28" s="177">
        <v>4.11</v>
      </c>
      <c r="M28" s="65"/>
      <c r="N28" s="200">
        <v>1.13309</v>
      </c>
      <c r="O28" s="201">
        <v>6.400000000000006</v>
      </c>
      <c r="P28" s="201">
        <v>79.34400000000001</v>
      </c>
      <c r="Q28" s="201">
        <v>13.999999999998458</v>
      </c>
      <c r="R28" s="65"/>
      <c r="S28" s="65"/>
      <c r="T28" s="65"/>
      <c r="U28" s="206"/>
      <c r="Y28" s="194"/>
    </row>
    <row r="29" spans="2:25" s="37" customFormat="1" ht="20.25" customHeight="1">
      <c r="B29" s="64" t="s">
        <v>94</v>
      </c>
      <c r="C29" s="33" t="s">
        <v>96</v>
      </c>
      <c r="D29" s="144">
        <v>1424</v>
      </c>
      <c r="E29" s="65" t="str">
        <f>'水體分類'!J62</f>
        <v>－</v>
      </c>
      <c r="F29" s="192">
        <v>41163</v>
      </c>
      <c r="G29" s="180">
        <v>0.45208333333333334</v>
      </c>
      <c r="H29" s="65"/>
      <c r="I29" s="65"/>
      <c r="J29" s="177">
        <v>26.4</v>
      </c>
      <c r="K29" s="177">
        <v>7.48</v>
      </c>
      <c r="L29" s="177">
        <v>0.82</v>
      </c>
      <c r="M29" s="65"/>
      <c r="N29" s="200">
        <v>1.49576</v>
      </c>
      <c r="O29" s="201">
        <v>25.500000000000004</v>
      </c>
      <c r="P29" s="201">
        <v>97.7184</v>
      </c>
      <c r="Q29" s="201">
        <v>7.0000000000014495</v>
      </c>
      <c r="R29" s="65"/>
      <c r="S29" s="65"/>
      <c r="T29" s="65"/>
      <c r="U29" s="206"/>
      <c r="Y29" s="194"/>
    </row>
    <row r="30" spans="2:25" s="37" customFormat="1" ht="20.25" customHeight="1">
      <c r="B30" s="64" t="s">
        <v>94</v>
      </c>
      <c r="C30" s="33" t="s">
        <v>97</v>
      </c>
      <c r="D30" s="144">
        <v>1428</v>
      </c>
      <c r="E30" s="65" t="str">
        <f>'水體分類'!J63</f>
        <v>戊</v>
      </c>
      <c r="F30" s="192">
        <v>41163</v>
      </c>
      <c r="G30" s="180">
        <v>0.6006944444444444</v>
      </c>
      <c r="H30" s="65"/>
      <c r="I30" s="65"/>
      <c r="J30" s="177">
        <v>25.7</v>
      </c>
      <c r="K30" s="177">
        <v>7.06</v>
      </c>
      <c r="L30" s="177">
        <v>2.72</v>
      </c>
      <c r="M30" s="65"/>
      <c r="N30" s="200">
        <v>0.17695999999999998</v>
      </c>
      <c r="O30" s="201">
        <v>6.48</v>
      </c>
      <c r="P30" s="201">
        <v>20.044800000000016</v>
      </c>
      <c r="Q30" s="201">
        <v>2.9999999999996696</v>
      </c>
      <c r="R30" s="65"/>
      <c r="S30" s="65"/>
      <c r="T30" s="65"/>
      <c r="U30" s="206"/>
      <c r="Y30" s="194"/>
    </row>
    <row r="31" spans="2:25" s="37" customFormat="1" ht="20.25" customHeight="1">
      <c r="B31" s="64" t="s">
        <v>98</v>
      </c>
      <c r="C31" s="33" t="s">
        <v>99</v>
      </c>
      <c r="D31" s="144">
        <v>1421</v>
      </c>
      <c r="E31" s="65" t="str">
        <f>'水體分類'!J64</f>
        <v>丁</v>
      </c>
      <c r="F31" s="192">
        <v>41163</v>
      </c>
      <c r="G31" s="180">
        <v>0.4270833333333333</v>
      </c>
      <c r="H31" s="65"/>
      <c r="I31" s="65"/>
      <c r="J31" s="177">
        <v>25.1</v>
      </c>
      <c r="K31" s="177">
        <v>7.6</v>
      </c>
      <c r="L31" s="177">
        <v>4.28</v>
      </c>
      <c r="M31" s="65"/>
      <c r="N31" s="200">
        <v>0.19210000000000002</v>
      </c>
      <c r="O31" s="201">
        <v>3.700000000000001</v>
      </c>
      <c r="P31" s="201">
        <v>8.352000000000007</v>
      </c>
      <c r="Q31" s="201">
        <v>13.000000000000789</v>
      </c>
      <c r="R31" s="65"/>
      <c r="S31" s="65"/>
      <c r="T31" s="65"/>
      <c r="U31" s="206"/>
      <c r="Y31" s="194"/>
    </row>
    <row r="32" spans="2:25" s="37" customFormat="1" ht="20.25" customHeight="1">
      <c r="B32" s="64" t="s">
        <v>98</v>
      </c>
      <c r="C32" s="33" t="s">
        <v>100</v>
      </c>
      <c r="D32" s="144">
        <v>1435</v>
      </c>
      <c r="E32" s="65" t="str">
        <f>'水體分類'!J65</f>
        <v>丁</v>
      </c>
      <c r="F32" s="192">
        <v>41163</v>
      </c>
      <c r="G32" s="180">
        <v>0.44097222222222227</v>
      </c>
      <c r="H32" s="65"/>
      <c r="I32" s="65"/>
      <c r="J32" s="177">
        <v>25.2</v>
      </c>
      <c r="K32" s="177">
        <v>7.48</v>
      </c>
      <c r="L32" s="177">
        <v>3.52</v>
      </c>
      <c r="M32" s="65"/>
      <c r="N32" s="200">
        <v>0.64796</v>
      </c>
      <c r="O32" s="201">
        <v>6.299999999999999</v>
      </c>
      <c r="P32" s="201">
        <v>33.407999999999994</v>
      </c>
      <c r="Q32" s="201">
        <v>13.000000000000789</v>
      </c>
      <c r="R32" s="65"/>
      <c r="S32" s="65"/>
      <c r="T32" s="65"/>
      <c r="U32" s="206"/>
      <c r="Y32" s="194"/>
    </row>
    <row r="33" spans="2:25" s="37" customFormat="1" ht="20.25" customHeight="1">
      <c r="B33" s="64" t="s">
        <v>98</v>
      </c>
      <c r="C33" s="33" t="s">
        <v>101</v>
      </c>
      <c r="D33" s="144">
        <v>1420</v>
      </c>
      <c r="E33" s="65" t="str">
        <f>'水體分類'!J66</f>
        <v>丁</v>
      </c>
      <c r="F33" s="192">
        <v>41163</v>
      </c>
      <c r="G33" s="180">
        <v>0.5868055555555556</v>
      </c>
      <c r="H33" s="65"/>
      <c r="I33" s="65"/>
      <c r="J33" s="177">
        <v>27</v>
      </c>
      <c r="K33" s="177">
        <v>7.79</v>
      </c>
      <c r="L33" s="177">
        <v>5.96</v>
      </c>
      <c r="M33" s="65"/>
      <c r="N33" s="200">
        <v>0.99179</v>
      </c>
      <c r="O33" s="201">
        <v>5.400000000000002</v>
      </c>
      <c r="P33" s="201">
        <v>17.5392</v>
      </c>
      <c r="Q33" s="201">
        <v>5.999999999999339</v>
      </c>
      <c r="R33" s="65"/>
      <c r="S33" s="65"/>
      <c r="T33" s="65"/>
      <c r="U33" s="206"/>
      <c r="Y33" s="194"/>
    </row>
    <row r="34" spans="2:25" s="37" customFormat="1" ht="20.25" customHeight="1">
      <c r="B34" s="64" t="s">
        <v>102</v>
      </c>
      <c r="C34" s="33" t="s">
        <v>103</v>
      </c>
      <c r="D34" s="144">
        <v>1436</v>
      </c>
      <c r="E34" s="65" t="str">
        <f>'水體分類'!J67</f>
        <v>丁</v>
      </c>
      <c r="F34" s="192">
        <v>41163</v>
      </c>
      <c r="G34" s="180">
        <v>0.38055555555555554</v>
      </c>
      <c r="H34" s="65"/>
      <c r="I34" s="65"/>
      <c r="J34" s="177">
        <v>25.7</v>
      </c>
      <c r="K34" s="177">
        <v>6.94</v>
      </c>
      <c r="L34" s="177">
        <v>3.91</v>
      </c>
      <c r="M34" s="65"/>
      <c r="N34" s="200">
        <v>0.396985</v>
      </c>
      <c r="O34" s="201">
        <v>1.5599999999999987</v>
      </c>
      <c r="P34" s="201">
        <v>26.72639999999999</v>
      </c>
      <c r="Q34" s="201">
        <v>7.999999999999119</v>
      </c>
      <c r="R34" s="65"/>
      <c r="S34" s="65"/>
      <c r="T34" s="65"/>
      <c r="U34" s="206"/>
      <c r="Y34" s="194"/>
    </row>
    <row r="35" spans="2:25" s="37" customFormat="1" ht="20.25" customHeight="1">
      <c r="B35" s="64" t="s">
        <v>104</v>
      </c>
      <c r="C35" s="33" t="s">
        <v>105</v>
      </c>
      <c r="D35" s="144">
        <v>1437</v>
      </c>
      <c r="E35" s="65" t="str">
        <f>'水體分類'!J68</f>
        <v>丁</v>
      </c>
      <c r="F35" s="192">
        <v>41163</v>
      </c>
      <c r="G35" s="180">
        <v>0.3743055555555555</v>
      </c>
      <c r="H35" s="65"/>
      <c r="I35" s="65"/>
      <c r="J35" s="177">
        <v>25.6</v>
      </c>
      <c r="K35" s="177">
        <v>6.86</v>
      </c>
      <c r="L35" s="177">
        <v>4.01</v>
      </c>
      <c r="M35" s="65"/>
      <c r="N35" s="200">
        <v>0.65368</v>
      </c>
      <c r="O35" s="201">
        <v>1.6199999999999974</v>
      </c>
      <c r="P35" s="201">
        <v>18.37440000000002</v>
      </c>
      <c r="Q35" s="201">
        <v>0.9999999999998899</v>
      </c>
      <c r="R35" s="65"/>
      <c r="S35" s="65"/>
      <c r="T35" s="65"/>
      <c r="U35" s="206"/>
      <c r="Y35" s="194"/>
    </row>
    <row r="36" spans="2:25" s="37" customFormat="1" ht="20.25" customHeight="1">
      <c r="B36" s="64" t="s">
        <v>106</v>
      </c>
      <c r="C36" s="33" t="s">
        <v>107</v>
      </c>
      <c r="D36" s="144">
        <v>1439</v>
      </c>
      <c r="E36" s="65" t="str">
        <f>'水體分類'!J69</f>
        <v>丁</v>
      </c>
      <c r="F36" s="192">
        <v>41163</v>
      </c>
      <c r="G36" s="180">
        <v>0.3909722222222222</v>
      </c>
      <c r="H36" s="65"/>
      <c r="I36" s="65"/>
      <c r="J36" s="177">
        <v>25.6</v>
      </c>
      <c r="K36" s="177">
        <v>6.96</v>
      </c>
      <c r="L36" s="177">
        <v>4.4</v>
      </c>
      <c r="M36" s="65"/>
      <c r="N36" s="200">
        <v>0.7996900000000001</v>
      </c>
      <c r="O36" s="201">
        <v>2.639999999999997</v>
      </c>
      <c r="P36" s="201">
        <v>20.880000000000003</v>
      </c>
      <c r="Q36" s="201">
        <v>13.999999999998458</v>
      </c>
      <c r="R36" s="65"/>
      <c r="S36" s="65"/>
      <c r="T36" s="65"/>
      <c r="U36" s="206"/>
      <c r="Y36" s="194"/>
    </row>
    <row r="37" spans="2:25" s="37" customFormat="1" ht="20.25" customHeight="1">
      <c r="B37" s="64" t="s">
        <v>108</v>
      </c>
      <c r="C37" s="33" t="s">
        <v>109</v>
      </c>
      <c r="D37" s="144">
        <v>1440</v>
      </c>
      <c r="E37" s="65" t="str">
        <f>'水體分類'!J70</f>
        <v>戊</v>
      </c>
      <c r="F37" s="192">
        <v>41163</v>
      </c>
      <c r="G37" s="180">
        <v>0.4861111111111111</v>
      </c>
      <c r="H37" s="65"/>
      <c r="I37" s="65"/>
      <c r="J37" s="177">
        <v>28</v>
      </c>
      <c r="K37" s="177">
        <v>7.15</v>
      </c>
      <c r="L37" s="177">
        <v>2.85</v>
      </c>
      <c r="M37" s="65"/>
      <c r="N37" s="200">
        <v>1.48634</v>
      </c>
      <c r="O37" s="201">
        <v>62.199999999999996</v>
      </c>
      <c r="P37" s="201">
        <v>165.36960000000005</v>
      </c>
      <c r="Q37" s="201">
        <v>36.000000000000476</v>
      </c>
      <c r="R37" s="65"/>
      <c r="S37" s="65"/>
      <c r="T37" s="65"/>
      <c r="U37" s="206"/>
      <c r="Y37" s="194"/>
    </row>
    <row r="38" spans="2:25" s="37" customFormat="1" ht="20.25" customHeight="1">
      <c r="B38" s="54" t="s">
        <v>110</v>
      </c>
      <c r="C38" s="33" t="s">
        <v>111</v>
      </c>
      <c r="D38" s="144">
        <v>16</v>
      </c>
      <c r="E38" s="65" t="str">
        <f>'水體分類'!J71</f>
        <v>丁</v>
      </c>
      <c r="F38" s="192">
        <v>41163</v>
      </c>
      <c r="G38" s="180">
        <v>0.5861111111111111</v>
      </c>
      <c r="H38" s="65"/>
      <c r="I38" s="65"/>
      <c r="J38" s="177">
        <v>30.2</v>
      </c>
      <c r="K38" s="177">
        <v>8.94</v>
      </c>
      <c r="L38" s="177">
        <v>6.42</v>
      </c>
      <c r="M38" s="65"/>
      <c r="N38" s="200">
        <v>0.428</v>
      </c>
      <c r="O38" s="201">
        <v>3.1</v>
      </c>
      <c r="P38" s="201">
        <v>25.1</v>
      </c>
      <c r="Q38" s="201">
        <v>68</v>
      </c>
      <c r="R38" s="65"/>
      <c r="S38" s="65"/>
      <c r="T38" s="65"/>
      <c r="U38" s="206"/>
      <c r="Y38" s="194"/>
    </row>
    <row r="39" spans="2:25" s="37" customFormat="1" ht="20.25" customHeight="1">
      <c r="B39" s="54" t="s">
        <v>110</v>
      </c>
      <c r="C39" s="33" t="s">
        <v>112</v>
      </c>
      <c r="D39" s="144">
        <v>17</v>
      </c>
      <c r="E39" s="65" t="str">
        <f>'水體分類'!J72</f>
        <v>丁</v>
      </c>
      <c r="F39" s="192">
        <v>41163</v>
      </c>
      <c r="G39" s="180">
        <v>0.5944444444444444</v>
      </c>
      <c r="H39" s="65"/>
      <c r="I39" s="65"/>
      <c r="J39" s="177">
        <v>30.9</v>
      </c>
      <c r="K39" s="177">
        <v>8.67</v>
      </c>
      <c r="L39" s="177">
        <v>5.73</v>
      </c>
      <c r="M39" s="65"/>
      <c r="N39" s="200">
        <v>0.755</v>
      </c>
      <c r="O39" s="201">
        <v>5.9</v>
      </c>
      <c r="P39" s="201">
        <v>23.4</v>
      </c>
      <c r="Q39" s="201">
        <v>20</v>
      </c>
      <c r="R39" s="65"/>
      <c r="S39" s="65"/>
      <c r="T39" s="65"/>
      <c r="U39" s="206"/>
      <c r="Y39" s="194"/>
    </row>
    <row r="40" spans="2:25" s="37" customFormat="1" ht="20.25" customHeight="1">
      <c r="B40" s="54" t="s">
        <v>123</v>
      </c>
      <c r="C40" s="33" t="s">
        <v>124</v>
      </c>
      <c r="D40" s="144">
        <v>1447</v>
      </c>
      <c r="E40" s="65" t="str">
        <f>'水體分類'!J73</f>
        <v>戊</v>
      </c>
      <c r="F40" s="192">
        <v>41163</v>
      </c>
      <c r="G40" s="180">
        <v>0.5631944444444444</v>
      </c>
      <c r="H40" s="65"/>
      <c r="I40" s="65"/>
      <c r="J40" s="177">
        <v>28.6</v>
      </c>
      <c r="K40" s="177">
        <v>7.31</v>
      </c>
      <c r="L40" s="177">
        <v>2.94</v>
      </c>
      <c r="M40" s="65"/>
      <c r="N40" s="200">
        <v>0.319</v>
      </c>
      <c r="O40" s="201">
        <v>5.4</v>
      </c>
      <c r="P40" s="201">
        <v>54.3</v>
      </c>
      <c r="Q40" s="201">
        <v>67</v>
      </c>
      <c r="R40" s="65"/>
      <c r="S40" s="65"/>
      <c r="T40" s="65"/>
      <c r="U40" s="206"/>
      <c r="Y40" s="194"/>
    </row>
    <row r="41" spans="2:25" s="37" customFormat="1" ht="20.25" customHeight="1">
      <c r="B41" s="54" t="s">
        <v>125</v>
      </c>
      <c r="C41" s="33" t="s">
        <v>126</v>
      </c>
      <c r="D41" s="144">
        <v>1448</v>
      </c>
      <c r="E41" s="65" t="str">
        <f>'水體分類'!J74</f>
        <v>丁</v>
      </c>
      <c r="F41" s="192">
        <v>41163</v>
      </c>
      <c r="G41" s="180">
        <v>0.6263888888888889</v>
      </c>
      <c r="H41" s="65"/>
      <c r="I41" s="65"/>
      <c r="J41" s="177">
        <v>28.1</v>
      </c>
      <c r="K41" s="177">
        <v>7.69</v>
      </c>
      <c r="L41" s="177">
        <v>4.72</v>
      </c>
      <c r="M41" s="65"/>
      <c r="N41" s="200">
        <v>0.152</v>
      </c>
      <c r="O41" s="201">
        <v>4.7</v>
      </c>
      <c r="P41" s="201">
        <v>20</v>
      </c>
      <c r="Q41" s="201">
        <v>22</v>
      </c>
      <c r="R41" s="65"/>
      <c r="S41" s="65"/>
      <c r="T41" s="65"/>
      <c r="U41" s="206"/>
      <c r="Y41" s="194"/>
    </row>
    <row r="42" spans="2:25" s="37" customFormat="1" ht="20.25" customHeight="1">
      <c r="B42" s="54" t="s">
        <v>113</v>
      </c>
      <c r="C42" s="33" t="s">
        <v>114</v>
      </c>
      <c r="D42" s="144">
        <v>1449</v>
      </c>
      <c r="E42" s="65" t="str">
        <f>'水體分類'!J75</f>
        <v>戊</v>
      </c>
      <c r="F42" s="192">
        <v>41163</v>
      </c>
      <c r="G42" s="180">
        <v>0.49722222222222223</v>
      </c>
      <c r="H42" s="65"/>
      <c r="I42" s="65"/>
      <c r="J42" s="177">
        <v>28.5</v>
      </c>
      <c r="K42" s="177">
        <v>7.4</v>
      </c>
      <c r="L42" s="177">
        <v>2.11</v>
      </c>
      <c r="M42" s="65"/>
      <c r="N42" s="200">
        <v>1.062</v>
      </c>
      <c r="O42" s="201">
        <v>6.2</v>
      </c>
      <c r="P42" s="201">
        <v>18.4</v>
      </c>
      <c r="Q42" s="201">
        <v>14</v>
      </c>
      <c r="R42" s="65"/>
      <c r="S42" s="65"/>
      <c r="T42" s="65"/>
      <c r="U42" s="206"/>
      <c r="Y42" s="194"/>
    </row>
    <row r="43" spans="2:25" s="37" customFormat="1" ht="20.25" customHeight="1">
      <c r="B43" s="54" t="s">
        <v>113</v>
      </c>
      <c r="C43" s="33" t="s">
        <v>115</v>
      </c>
      <c r="D43" s="144">
        <v>1450</v>
      </c>
      <c r="E43" s="65" t="str">
        <f>'水體分類'!J76</f>
        <v>丁</v>
      </c>
      <c r="F43" s="192">
        <v>41163</v>
      </c>
      <c r="G43" s="180">
        <v>0.5055555555555555</v>
      </c>
      <c r="H43" s="65"/>
      <c r="I43" s="65"/>
      <c r="J43" s="177">
        <v>29.2</v>
      </c>
      <c r="K43" s="177">
        <v>7.38</v>
      </c>
      <c r="L43" s="177">
        <v>3.18</v>
      </c>
      <c r="M43" s="65"/>
      <c r="N43" s="200">
        <v>0.202</v>
      </c>
      <c r="O43" s="201">
        <v>7.7</v>
      </c>
      <c r="P43" s="201">
        <v>59.3</v>
      </c>
      <c r="Q43" s="201">
        <v>6</v>
      </c>
      <c r="R43" s="65"/>
      <c r="S43" s="65"/>
      <c r="T43" s="65"/>
      <c r="U43" s="206"/>
      <c r="Y43" s="194"/>
    </row>
    <row r="44" spans="2:25" s="37" customFormat="1" ht="20.25" customHeight="1">
      <c r="B44" s="54" t="s">
        <v>116</v>
      </c>
      <c r="C44" s="33" t="s">
        <v>117</v>
      </c>
      <c r="D44" s="144">
        <v>1451</v>
      </c>
      <c r="E44" s="65" t="str">
        <f>'水體分類'!J77</f>
        <v>丁</v>
      </c>
      <c r="F44" s="192">
        <v>41163</v>
      </c>
      <c r="G44" s="180">
        <v>0.4472222222222222</v>
      </c>
      <c r="H44" s="65"/>
      <c r="I44" s="65"/>
      <c r="J44" s="177">
        <v>27.8</v>
      </c>
      <c r="K44" s="177">
        <v>7.46</v>
      </c>
      <c r="L44" s="177">
        <v>5.78</v>
      </c>
      <c r="M44" s="65"/>
      <c r="N44" s="200">
        <v>0.482</v>
      </c>
      <c r="O44" s="201">
        <v>2.6</v>
      </c>
      <c r="P44" s="201">
        <v>9.2</v>
      </c>
      <c r="Q44" s="201">
        <v>17</v>
      </c>
      <c r="R44" s="65"/>
      <c r="S44" s="65"/>
      <c r="T44" s="65"/>
      <c r="U44" s="206"/>
      <c r="Y44" s="194"/>
    </row>
    <row r="45" spans="2:25" s="37" customFormat="1" ht="20.25" customHeight="1">
      <c r="B45" s="54" t="s">
        <v>116</v>
      </c>
      <c r="C45" s="33" t="s">
        <v>75</v>
      </c>
      <c r="D45" s="144">
        <v>1452</v>
      </c>
      <c r="E45" s="65" t="str">
        <f>'水體分類'!J78</f>
        <v>戊</v>
      </c>
      <c r="F45" s="192">
        <v>41163</v>
      </c>
      <c r="G45" s="180">
        <v>0.4534722222222222</v>
      </c>
      <c r="H45" s="65"/>
      <c r="I45" s="65"/>
      <c r="J45" s="177">
        <v>28.9</v>
      </c>
      <c r="K45" s="177">
        <v>7.1</v>
      </c>
      <c r="L45" s="177">
        <v>2.57</v>
      </c>
      <c r="M45" s="65"/>
      <c r="N45" s="200">
        <v>0.803</v>
      </c>
      <c r="O45" s="201">
        <v>5.8</v>
      </c>
      <c r="P45" s="201">
        <v>23.4</v>
      </c>
      <c r="Q45" s="201">
        <v>15</v>
      </c>
      <c r="R45" s="65"/>
      <c r="S45" s="65"/>
      <c r="T45" s="65"/>
      <c r="U45" s="206"/>
      <c r="Y45" s="194"/>
    </row>
    <row r="46" spans="2:25" s="37" customFormat="1" ht="20.25" customHeight="1">
      <c r="B46" s="54" t="s">
        <v>118</v>
      </c>
      <c r="C46" s="33" t="s">
        <v>306</v>
      </c>
      <c r="D46" s="144">
        <v>1453</v>
      </c>
      <c r="E46" s="65" t="str">
        <f>'水體分類'!J79</f>
        <v>戊</v>
      </c>
      <c r="F46" s="192">
        <v>41163</v>
      </c>
      <c r="G46" s="180">
        <v>0.4215277777777778</v>
      </c>
      <c r="H46" s="65"/>
      <c r="I46" s="65"/>
      <c r="J46" s="177">
        <v>29.7</v>
      </c>
      <c r="K46" s="177">
        <v>7.05</v>
      </c>
      <c r="L46" s="177">
        <v>2.33</v>
      </c>
      <c r="M46" s="65"/>
      <c r="N46" s="200">
        <v>0.496</v>
      </c>
      <c r="O46" s="201">
        <v>63.3</v>
      </c>
      <c r="P46" s="201">
        <v>349.1</v>
      </c>
      <c r="Q46" s="201">
        <v>51</v>
      </c>
      <c r="R46" s="65"/>
      <c r="S46" s="65"/>
      <c r="T46" s="65"/>
      <c r="U46" s="206"/>
      <c r="Y46" s="194"/>
    </row>
    <row r="47" spans="2:25" s="37" customFormat="1" ht="20.25" customHeight="1">
      <c r="B47" s="67" t="s">
        <v>118</v>
      </c>
      <c r="C47" s="68" t="s">
        <v>120</v>
      </c>
      <c r="D47" s="191">
        <v>1454</v>
      </c>
      <c r="E47" s="65" t="str">
        <f>'水體分類'!J80</f>
        <v>丁</v>
      </c>
      <c r="F47" s="192">
        <v>41163</v>
      </c>
      <c r="G47" s="181">
        <v>0.43263888888888885</v>
      </c>
      <c r="H47" s="65"/>
      <c r="I47" s="65"/>
      <c r="J47" s="184">
        <v>29</v>
      </c>
      <c r="K47" s="184">
        <v>7.27</v>
      </c>
      <c r="L47" s="184">
        <v>5.46</v>
      </c>
      <c r="M47" s="65"/>
      <c r="N47" s="200">
        <v>0.428</v>
      </c>
      <c r="O47" s="201">
        <v>25</v>
      </c>
      <c r="P47" s="201">
        <v>68.5</v>
      </c>
      <c r="Q47" s="201">
        <v>12</v>
      </c>
      <c r="R47" s="65"/>
      <c r="S47" s="65"/>
      <c r="T47" s="65"/>
      <c r="U47" s="206"/>
      <c r="Y47" s="194"/>
    </row>
    <row r="48" spans="2:25" s="37" customFormat="1" ht="20.25" customHeight="1" thickBot="1">
      <c r="B48" s="55" t="s">
        <v>308</v>
      </c>
      <c r="C48" s="56" t="s">
        <v>122</v>
      </c>
      <c r="D48" s="146">
        <v>1455</v>
      </c>
      <c r="E48" s="91" t="str">
        <f>'水體分類'!J81</f>
        <v>丁</v>
      </c>
      <c r="F48" s="195">
        <v>41163</v>
      </c>
      <c r="G48" s="182">
        <v>0.46527777777777773</v>
      </c>
      <c r="H48" s="91"/>
      <c r="I48" s="91"/>
      <c r="J48" s="185">
        <v>29.5</v>
      </c>
      <c r="K48" s="185">
        <v>8.86</v>
      </c>
      <c r="L48" s="185">
        <v>11.19</v>
      </c>
      <c r="M48" s="91"/>
      <c r="N48" s="214">
        <v>0.45</v>
      </c>
      <c r="O48" s="215">
        <v>5.8</v>
      </c>
      <c r="P48" s="215">
        <v>39.3</v>
      </c>
      <c r="Q48" s="215">
        <v>18</v>
      </c>
      <c r="R48" s="91"/>
      <c r="S48" s="91"/>
      <c r="T48" s="91"/>
      <c r="U48" s="207"/>
      <c r="Y48" s="194"/>
    </row>
    <row r="49" s="37" customFormat="1" ht="18.75"/>
    <row r="50" s="37" customFormat="1" ht="18.75"/>
    <row r="51" s="37" customFormat="1" ht="18.75"/>
    <row r="52" s="37" customFormat="1" ht="18.75"/>
    <row r="53" s="37" customFormat="1" ht="18.75"/>
    <row r="54" s="37" customFormat="1" ht="18.75"/>
    <row r="55" s="37" customFormat="1" ht="18.75"/>
    <row r="56" s="37" customFormat="1" ht="18.75"/>
    <row r="57" s="37" customFormat="1" ht="18.75"/>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9"/>
  <sheetViews>
    <sheetView showGridLines="0" zoomScale="72" zoomScaleNormal="72" zoomScalePageLayoutView="0" workbookViewId="0" topLeftCell="A22">
      <selection activeCell="B6" sqref="B6"/>
    </sheetView>
  </sheetViews>
  <sheetFormatPr defaultColWidth="4.25390625" defaultRowHeight="16.5"/>
  <cols>
    <col min="1" max="1" width="4.25390625" style="105" customWidth="1"/>
    <col min="2" max="2" width="12.50390625" style="105" customWidth="1"/>
    <col min="3" max="3" width="17.375" style="105" customWidth="1"/>
    <col min="4" max="4" width="13.125" style="105" customWidth="1"/>
    <col min="5" max="5" width="7.50390625" style="105" customWidth="1"/>
    <col min="6" max="6" width="9.375" style="105" customWidth="1"/>
    <col min="7" max="7" width="7.50390625" style="105" customWidth="1"/>
    <col min="8" max="10" width="10.375" style="105" customWidth="1"/>
    <col min="11" max="13" width="10.625" style="105" customWidth="1"/>
    <col min="14" max="18" width="8.50390625" style="105" customWidth="1"/>
    <col min="19" max="21" width="11.75390625" style="105" customWidth="1"/>
    <col min="22" max="22" width="4.25390625" style="105" customWidth="1"/>
    <col min="23" max="23" width="6.375" style="105" customWidth="1"/>
    <col min="24" max="24" width="10.75390625" style="105" customWidth="1"/>
    <col min="25" max="25" width="11.125" style="105" customWidth="1"/>
    <col min="26" max="26" width="4.25390625" style="105" customWidth="1"/>
    <col min="27" max="16384" width="4.25390625" style="105" customWidth="1"/>
  </cols>
  <sheetData>
    <row r="1" ht="19.5" thickBot="1">
      <c r="E1" s="37"/>
    </row>
    <row r="2" spans="2:21" s="37" customFormat="1" ht="22.5" customHeight="1" thickBot="1" thickTop="1">
      <c r="B2" s="27" t="s">
        <v>274</v>
      </c>
      <c r="C2" s="107"/>
      <c r="D2" s="107"/>
      <c r="N2" s="106"/>
      <c r="O2" s="106"/>
      <c r="P2" s="106"/>
      <c r="Q2" s="106"/>
      <c r="R2" s="74"/>
      <c r="S2" s="30" t="s">
        <v>0</v>
      </c>
      <c r="T2" s="220" t="s">
        <v>50</v>
      </c>
      <c r="U2" s="221"/>
    </row>
    <row r="3" spans="2:21" s="37" customFormat="1" ht="22.5" customHeight="1" thickBot="1" thickTop="1">
      <c r="B3" s="27" t="s">
        <v>275</v>
      </c>
      <c r="C3" s="28" t="s">
        <v>46</v>
      </c>
      <c r="D3" s="108"/>
      <c r="E3" s="109"/>
      <c r="F3" s="109"/>
      <c r="G3" s="109"/>
      <c r="H3" s="109"/>
      <c r="I3" s="109"/>
      <c r="J3" s="109"/>
      <c r="K3" s="109"/>
      <c r="L3" s="109"/>
      <c r="M3" s="109"/>
      <c r="N3" s="110"/>
      <c r="O3" s="110"/>
      <c r="P3" s="110"/>
      <c r="Q3" s="110"/>
      <c r="R3" s="149"/>
      <c r="S3" s="30" t="s">
        <v>276</v>
      </c>
      <c r="T3" s="111" t="s">
        <v>48</v>
      </c>
      <c r="U3" s="111"/>
    </row>
    <row r="4" spans="2:21" ht="45" customHeight="1" thickTop="1">
      <c r="B4" s="40" t="s">
        <v>292</v>
      </c>
      <c r="C4" s="104"/>
      <c r="D4" s="104"/>
      <c r="E4" s="104"/>
      <c r="F4" s="104"/>
      <c r="G4" s="104"/>
      <c r="H4" s="104"/>
      <c r="I4" s="104"/>
      <c r="J4" s="104"/>
      <c r="K4" s="104"/>
      <c r="L4" s="104"/>
      <c r="M4" s="104"/>
      <c r="N4" s="104"/>
      <c r="O4" s="104"/>
      <c r="P4" s="104"/>
      <c r="Q4" s="104"/>
      <c r="R4" s="104"/>
      <c r="S4" s="104"/>
      <c r="T4" s="104"/>
      <c r="U4" s="104"/>
    </row>
    <row r="5" spans="2:21" ht="30" customHeight="1" thickBot="1">
      <c r="B5" s="58" t="s">
        <v>316</v>
      </c>
      <c r="C5" s="112"/>
      <c r="D5" s="112"/>
      <c r="E5" s="112"/>
      <c r="F5" s="112"/>
      <c r="G5" s="112"/>
      <c r="H5" s="112"/>
      <c r="I5" s="112"/>
      <c r="J5" s="112"/>
      <c r="K5" s="112"/>
      <c r="L5" s="112"/>
      <c r="M5" s="112"/>
      <c r="N5" s="112"/>
      <c r="O5" s="112"/>
      <c r="P5" s="112"/>
      <c r="Q5" s="112"/>
      <c r="R5" s="112"/>
      <c r="S5" s="112"/>
      <c r="T5" s="112"/>
      <c r="U5" s="112"/>
    </row>
    <row r="6" spans="2:21" s="37" customFormat="1" ht="21" customHeight="1">
      <c r="B6" s="113"/>
      <c r="C6" s="114"/>
      <c r="D6" s="115"/>
      <c r="E6" s="115"/>
      <c r="F6" s="115"/>
      <c r="G6" s="115"/>
      <c r="H6" s="59" t="s">
        <v>1</v>
      </c>
      <c r="I6" s="117"/>
      <c r="J6" s="117"/>
      <c r="K6" s="117"/>
      <c r="L6" s="117"/>
      <c r="M6" s="117"/>
      <c r="N6" s="117"/>
      <c r="O6" s="117"/>
      <c r="P6" s="117"/>
      <c r="Q6" s="117"/>
      <c r="R6" s="117"/>
      <c r="S6" s="117"/>
      <c r="T6" s="150"/>
      <c r="U6" s="151"/>
    </row>
    <row r="7" spans="2:21" s="126" customFormat="1" ht="21" customHeight="1">
      <c r="B7" s="119"/>
      <c r="C7" s="120"/>
      <c r="D7" s="121"/>
      <c r="E7" s="6" t="s">
        <v>277</v>
      </c>
      <c r="F7" s="6" t="s">
        <v>2</v>
      </c>
      <c r="G7" s="6" t="s">
        <v>2</v>
      </c>
      <c r="H7" s="123"/>
      <c r="I7" s="41"/>
      <c r="J7" s="41"/>
      <c r="K7" s="5"/>
      <c r="L7" s="6" t="s">
        <v>293</v>
      </c>
      <c r="M7" s="6" t="s">
        <v>17</v>
      </c>
      <c r="N7" s="41"/>
      <c r="O7" s="41"/>
      <c r="P7" s="121"/>
      <c r="Q7" s="41"/>
      <c r="R7" s="41"/>
      <c r="S7" s="41"/>
      <c r="T7" s="41"/>
      <c r="U7" s="152"/>
    </row>
    <row r="8" spans="2:21" s="137" customFormat="1" ht="21" customHeight="1">
      <c r="B8" s="153" t="s">
        <v>281</v>
      </c>
      <c r="C8" s="31" t="s">
        <v>282</v>
      </c>
      <c r="D8" s="7" t="s">
        <v>3</v>
      </c>
      <c r="E8" s="8" t="s">
        <v>283</v>
      </c>
      <c r="F8" s="132"/>
      <c r="G8" s="132"/>
      <c r="H8" s="25" t="s">
        <v>58</v>
      </c>
      <c r="I8" s="7" t="s">
        <v>59</v>
      </c>
      <c r="J8" s="7" t="s">
        <v>60</v>
      </c>
      <c r="K8" s="5" t="s">
        <v>16</v>
      </c>
      <c r="L8" s="7" t="s">
        <v>18</v>
      </c>
      <c r="M8" s="6" t="s">
        <v>294</v>
      </c>
      <c r="N8" s="8" t="s">
        <v>295</v>
      </c>
      <c r="O8" s="8" t="s">
        <v>296</v>
      </c>
      <c r="P8" s="7" t="s">
        <v>19</v>
      </c>
      <c r="Q8" s="9" t="s">
        <v>53</v>
      </c>
      <c r="R8" s="8" t="s">
        <v>297</v>
      </c>
      <c r="S8" s="7" t="s">
        <v>61</v>
      </c>
      <c r="T8" s="7" t="s">
        <v>62</v>
      </c>
      <c r="U8" s="60" t="s">
        <v>298</v>
      </c>
    </row>
    <row r="9" spans="2:21" s="137" customFormat="1" ht="21" customHeight="1">
      <c r="B9" s="130"/>
      <c r="C9" s="131"/>
      <c r="D9" s="132"/>
      <c r="E9" s="8" t="s">
        <v>289</v>
      </c>
      <c r="F9" s="8" t="s">
        <v>11</v>
      </c>
      <c r="G9" s="7" t="s">
        <v>12</v>
      </c>
      <c r="H9" s="154"/>
      <c r="I9" s="154"/>
      <c r="J9" s="155"/>
      <c r="K9" s="132" t="s">
        <v>20</v>
      </c>
      <c r="L9" s="42"/>
      <c r="M9" s="6" t="s">
        <v>21</v>
      </c>
      <c r="N9" s="42"/>
      <c r="O9" s="42"/>
      <c r="P9" s="42"/>
      <c r="Q9" s="42"/>
      <c r="R9" s="42"/>
      <c r="S9" s="42"/>
      <c r="T9" s="42"/>
      <c r="U9" s="156"/>
    </row>
    <row r="10" spans="2:21" s="129" customFormat="1" ht="25.5" customHeight="1" thickBot="1">
      <c r="B10" s="157"/>
      <c r="C10" s="158"/>
      <c r="D10" s="159"/>
      <c r="E10" s="140"/>
      <c r="F10" s="159"/>
      <c r="G10" s="159"/>
      <c r="H10" s="160" t="s">
        <v>291</v>
      </c>
      <c r="I10" s="161"/>
      <c r="J10" s="162"/>
      <c r="K10" s="43" t="s">
        <v>299</v>
      </c>
      <c r="L10" s="198" t="s">
        <v>310</v>
      </c>
      <c r="M10" s="43" t="s">
        <v>15</v>
      </c>
      <c r="N10" s="43" t="s">
        <v>15</v>
      </c>
      <c r="O10" s="43" t="s">
        <v>15</v>
      </c>
      <c r="P10" s="140" t="s">
        <v>22</v>
      </c>
      <c r="Q10" s="43" t="s">
        <v>54</v>
      </c>
      <c r="R10" s="140" t="s">
        <v>23</v>
      </c>
      <c r="S10" s="43" t="s">
        <v>54</v>
      </c>
      <c r="T10" s="43" t="s">
        <v>54</v>
      </c>
      <c r="U10" s="163"/>
    </row>
    <row r="11" spans="2:24" s="37" customFormat="1" ht="20.25" customHeight="1" thickTop="1">
      <c r="B11" s="54" t="s">
        <v>63</v>
      </c>
      <c r="C11" s="33" t="s">
        <v>65</v>
      </c>
      <c r="D11" s="144">
        <v>1441</v>
      </c>
      <c r="E11" s="144" t="str">
        <f>'水體分類'!J44</f>
        <v>丁</v>
      </c>
      <c r="F11" s="192">
        <v>41163</v>
      </c>
      <c r="G11" s="176">
        <v>0.3847222222222222</v>
      </c>
      <c r="H11" s="202" t="s">
        <v>311</v>
      </c>
      <c r="I11" s="202" t="s">
        <v>311</v>
      </c>
      <c r="J11" s="202">
        <v>0.034</v>
      </c>
      <c r="K11" s="208">
        <v>301.6</v>
      </c>
      <c r="L11" s="209">
        <v>14000</v>
      </c>
      <c r="M11" s="65"/>
      <c r="N11" s="199">
        <v>0.5114616</v>
      </c>
      <c r="O11" s="65"/>
      <c r="P11" s="65"/>
      <c r="Q11" s="65"/>
      <c r="R11" s="65"/>
      <c r="S11" s="199">
        <v>1.5283892000000001</v>
      </c>
      <c r="T11" s="178">
        <v>0.47564979999999996</v>
      </c>
      <c r="U11" s="145"/>
      <c r="X11" s="193"/>
    </row>
    <row r="12" spans="2:24" s="37" customFormat="1" ht="20.25" customHeight="1">
      <c r="B12" s="54" t="s">
        <v>63</v>
      </c>
      <c r="C12" s="33" t="s">
        <v>66</v>
      </c>
      <c r="D12" s="144">
        <v>1442</v>
      </c>
      <c r="E12" s="144" t="str">
        <f>'水體分類'!J45</f>
        <v>丁</v>
      </c>
      <c r="F12" s="192">
        <v>41163</v>
      </c>
      <c r="G12" s="180">
        <v>0.3993055555555556</v>
      </c>
      <c r="H12" s="204" t="s">
        <v>311</v>
      </c>
      <c r="I12" s="204">
        <v>0.035</v>
      </c>
      <c r="J12" s="216">
        <v>0.07</v>
      </c>
      <c r="K12" s="179">
        <v>289.2</v>
      </c>
      <c r="L12" s="209">
        <v>16000</v>
      </c>
      <c r="M12" s="65"/>
      <c r="N12" s="199">
        <v>0.23524799999999996</v>
      </c>
      <c r="O12" s="65"/>
      <c r="P12" s="65"/>
      <c r="Q12" s="65"/>
      <c r="R12" s="65"/>
      <c r="S12" s="199">
        <v>1.2278792000000003</v>
      </c>
      <c r="T12" s="178">
        <v>0.1407328</v>
      </c>
      <c r="U12" s="145"/>
      <c r="X12" s="193"/>
    </row>
    <row r="13" spans="2:24" s="37" customFormat="1" ht="20.25" customHeight="1">
      <c r="B13" s="54" t="s">
        <v>63</v>
      </c>
      <c r="C13" s="33" t="s">
        <v>67</v>
      </c>
      <c r="D13" s="144">
        <v>1438</v>
      </c>
      <c r="E13" s="144" t="str">
        <f>'水體分類'!J46</f>
        <v>丁</v>
      </c>
      <c r="F13" s="192">
        <v>41163</v>
      </c>
      <c r="G13" s="180">
        <v>0.4930555555555556</v>
      </c>
      <c r="H13" s="204" t="s">
        <v>311</v>
      </c>
      <c r="I13" s="204">
        <v>0.039</v>
      </c>
      <c r="J13" s="217">
        <v>0.043</v>
      </c>
      <c r="K13" s="179">
        <v>330.9</v>
      </c>
      <c r="L13" s="209">
        <v>10000</v>
      </c>
      <c r="M13" s="65"/>
      <c r="N13" s="199">
        <v>0.4786079999999999</v>
      </c>
      <c r="O13" s="65"/>
      <c r="P13" s="65"/>
      <c r="Q13" s="65"/>
      <c r="R13" s="65"/>
      <c r="S13" s="199">
        <v>1.6738143</v>
      </c>
      <c r="T13" s="178">
        <v>0.2161737</v>
      </c>
      <c r="U13" s="145"/>
      <c r="X13" s="193"/>
    </row>
    <row r="14" spans="2:24" s="37" customFormat="1" ht="20.25" customHeight="1">
      <c r="B14" s="54" t="s">
        <v>63</v>
      </c>
      <c r="C14" s="33" t="s">
        <v>70</v>
      </c>
      <c r="D14" s="144">
        <v>1298</v>
      </c>
      <c r="E14" s="144" t="str">
        <f>'水體分類'!J47</f>
        <v>丙</v>
      </c>
      <c r="F14" s="192">
        <v>41163</v>
      </c>
      <c r="G14" s="180">
        <v>0.47222222222222227</v>
      </c>
      <c r="H14" s="204" t="s">
        <v>311</v>
      </c>
      <c r="I14" s="204">
        <v>0.023</v>
      </c>
      <c r="J14" s="217">
        <v>0.026</v>
      </c>
      <c r="K14" s="179">
        <v>281.2</v>
      </c>
      <c r="L14" s="209">
        <v>6000</v>
      </c>
      <c r="M14" s="65"/>
      <c r="N14" s="199">
        <v>0.12041249999999999</v>
      </c>
      <c r="O14" s="65"/>
      <c r="P14" s="65"/>
      <c r="Q14" s="65"/>
      <c r="R14" s="65"/>
      <c r="S14" s="199">
        <v>1.1649114999999999</v>
      </c>
      <c r="T14" s="178">
        <v>0.08964950000000001</v>
      </c>
      <c r="U14" s="145"/>
      <c r="X14" s="193"/>
    </row>
    <row r="15" spans="2:24" s="37" customFormat="1" ht="20.25" customHeight="1">
      <c r="B15" s="54" t="s">
        <v>63</v>
      </c>
      <c r="C15" s="33" t="s">
        <v>68</v>
      </c>
      <c r="D15" s="144">
        <v>1434</v>
      </c>
      <c r="E15" s="144" t="str">
        <f>'水體分類'!J48</f>
        <v>丁</v>
      </c>
      <c r="F15" s="192">
        <v>41163</v>
      </c>
      <c r="G15" s="180">
        <v>0.576388888888889</v>
      </c>
      <c r="H15" s="204" t="s">
        <v>311</v>
      </c>
      <c r="I15" s="204">
        <v>0.071</v>
      </c>
      <c r="J15" s="217">
        <v>0.147</v>
      </c>
      <c r="K15" s="179">
        <v>363.2</v>
      </c>
      <c r="L15" s="209">
        <v>8000</v>
      </c>
      <c r="M15" s="65"/>
      <c r="N15" s="199">
        <v>1.4374463999999998</v>
      </c>
      <c r="O15" s="65"/>
      <c r="P15" s="65"/>
      <c r="Q15" s="65"/>
      <c r="R15" s="65"/>
      <c r="S15" s="199">
        <v>1.4800170999999998</v>
      </c>
      <c r="T15" s="178">
        <v>0.2226014</v>
      </c>
      <c r="U15" s="145"/>
      <c r="X15" s="193"/>
    </row>
    <row r="16" spans="2:24" s="37" customFormat="1" ht="20.25" customHeight="1">
      <c r="B16" s="54" t="s">
        <v>72</v>
      </c>
      <c r="C16" s="33" t="s">
        <v>74</v>
      </c>
      <c r="D16" s="144">
        <v>1443</v>
      </c>
      <c r="E16" s="144" t="str">
        <f>'水體分類'!J49</f>
        <v>丁</v>
      </c>
      <c r="F16" s="192">
        <v>41163</v>
      </c>
      <c r="G16" s="180">
        <v>0.34791666666666665</v>
      </c>
      <c r="H16" s="204" t="s">
        <v>311</v>
      </c>
      <c r="I16" s="204">
        <v>0.065</v>
      </c>
      <c r="J16" s="217">
        <v>0.139</v>
      </c>
      <c r="K16" s="179">
        <v>305.5</v>
      </c>
      <c r="L16" s="209">
        <v>11000</v>
      </c>
      <c r="M16" s="65"/>
      <c r="N16" s="199">
        <v>1.242657</v>
      </c>
      <c r="O16" s="65"/>
      <c r="P16" s="65"/>
      <c r="Q16" s="65"/>
      <c r="R16" s="65"/>
      <c r="S16" s="199">
        <v>1.1774998000000003</v>
      </c>
      <c r="T16" s="178">
        <v>0.19925869999999998</v>
      </c>
      <c r="U16" s="145"/>
      <c r="X16" s="193"/>
    </row>
    <row r="17" spans="2:24" s="37" customFormat="1" ht="20.25" customHeight="1">
      <c r="B17" s="54" t="s">
        <v>72</v>
      </c>
      <c r="C17" s="33" t="s">
        <v>75</v>
      </c>
      <c r="D17" s="144">
        <v>1427</v>
      </c>
      <c r="E17" s="144" t="str">
        <f>'水體分類'!J50</f>
        <v>丁</v>
      </c>
      <c r="F17" s="192">
        <v>41163</v>
      </c>
      <c r="G17" s="180">
        <v>0.36180555555555555</v>
      </c>
      <c r="H17" s="204" t="s">
        <v>311</v>
      </c>
      <c r="I17" s="204">
        <v>0.029</v>
      </c>
      <c r="J17" s="217">
        <v>0.149</v>
      </c>
      <c r="K17" s="179">
        <v>318.2</v>
      </c>
      <c r="L17" s="209">
        <v>4000</v>
      </c>
      <c r="M17" s="65"/>
      <c r="N17" s="199">
        <v>0.65065</v>
      </c>
      <c r="O17" s="65"/>
      <c r="P17" s="65"/>
      <c r="Q17" s="65"/>
      <c r="R17" s="65"/>
      <c r="S17" s="199">
        <v>1.541304</v>
      </c>
      <c r="T17" s="178">
        <v>0.1776075</v>
      </c>
      <c r="U17" s="145"/>
      <c r="X17" s="193"/>
    </row>
    <row r="18" spans="2:24" s="37" customFormat="1" ht="20.25" customHeight="1">
      <c r="B18" s="54" t="s">
        <v>72</v>
      </c>
      <c r="C18" s="33" t="s">
        <v>77</v>
      </c>
      <c r="D18" s="144">
        <v>1430</v>
      </c>
      <c r="E18" s="144" t="str">
        <f>'水體分類'!J51</f>
        <v>丁</v>
      </c>
      <c r="F18" s="192">
        <v>41163</v>
      </c>
      <c r="G18" s="180">
        <v>0.3986111111111111</v>
      </c>
      <c r="H18" s="204" t="s">
        <v>311</v>
      </c>
      <c r="I18" s="204">
        <v>0.048</v>
      </c>
      <c r="J18" s="217">
        <v>0.302</v>
      </c>
      <c r="K18" s="179">
        <v>366.9</v>
      </c>
      <c r="L18" s="209">
        <v>3000</v>
      </c>
      <c r="M18" s="65"/>
      <c r="N18" s="199">
        <v>0.9135294999999998</v>
      </c>
      <c r="O18" s="65"/>
      <c r="P18" s="65"/>
      <c r="Q18" s="65"/>
      <c r="R18" s="65"/>
      <c r="S18" s="199">
        <v>1.8525684000000004</v>
      </c>
      <c r="T18" s="178">
        <v>0.37957260000000004</v>
      </c>
      <c r="U18" s="145"/>
      <c r="X18" s="193"/>
    </row>
    <row r="19" spans="2:24" s="37" customFormat="1" ht="20.25" customHeight="1">
      <c r="B19" s="54" t="s">
        <v>80</v>
      </c>
      <c r="C19" s="33" t="s">
        <v>81</v>
      </c>
      <c r="D19" s="144">
        <v>1444</v>
      </c>
      <c r="E19" s="144" t="str">
        <f>'水體分類'!J52</f>
        <v>丙</v>
      </c>
      <c r="F19" s="192">
        <v>41163</v>
      </c>
      <c r="G19" s="180">
        <v>0.36041666666666666</v>
      </c>
      <c r="H19" s="204" t="s">
        <v>311</v>
      </c>
      <c r="I19" s="204">
        <v>0.087</v>
      </c>
      <c r="J19" s="217">
        <v>0.117</v>
      </c>
      <c r="K19" s="179">
        <v>430.7</v>
      </c>
      <c r="L19" s="209">
        <v>6000</v>
      </c>
      <c r="M19" s="65"/>
      <c r="N19" s="199">
        <v>0.056784</v>
      </c>
      <c r="O19" s="65"/>
      <c r="P19" s="65"/>
      <c r="Q19" s="65"/>
      <c r="R19" s="65"/>
      <c r="S19" s="199">
        <v>1.8058439</v>
      </c>
      <c r="T19" s="178">
        <v>0.0108256</v>
      </c>
      <c r="U19" s="145"/>
      <c r="X19" s="193"/>
    </row>
    <row r="20" spans="2:24" s="37" customFormat="1" ht="20.25" customHeight="1">
      <c r="B20" s="54" t="s">
        <v>82</v>
      </c>
      <c r="C20" s="33" t="s">
        <v>83</v>
      </c>
      <c r="D20" s="144">
        <v>1445</v>
      </c>
      <c r="E20" s="144" t="str">
        <f>'水體分類'!J53</f>
        <v>丁</v>
      </c>
      <c r="F20" s="192">
        <v>41163</v>
      </c>
      <c r="G20" s="180">
        <v>0.5430555555555555</v>
      </c>
      <c r="H20" s="204" t="s">
        <v>311</v>
      </c>
      <c r="I20" s="204">
        <v>0.076</v>
      </c>
      <c r="J20" s="216">
        <v>0.18</v>
      </c>
      <c r="K20" s="179">
        <v>562.4</v>
      </c>
      <c r="L20" s="209">
        <v>3000</v>
      </c>
      <c r="M20" s="65"/>
      <c r="N20" s="199">
        <v>0.45089199999999996</v>
      </c>
      <c r="O20" s="65"/>
      <c r="P20" s="65"/>
      <c r="Q20" s="65"/>
      <c r="R20" s="65"/>
      <c r="S20" s="199">
        <v>2.1608581999999994</v>
      </c>
      <c r="T20" s="178">
        <v>0.2016268</v>
      </c>
      <c r="U20" s="145"/>
      <c r="X20" s="193"/>
    </row>
    <row r="21" spans="2:24" s="37" customFormat="1" ht="20.25" customHeight="1">
      <c r="B21" s="54" t="s">
        <v>84</v>
      </c>
      <c r="C21" s="33" t="s">
        <v>85</v>
      </c>
      <c r="D21" s="144">
        <v>1446</v>
      </c>
      <c r="E21" s="144" t="str">
        <f>'水體分類'!J54</f>
        <v>丁</v>
      </c>
      <c r="F21" s="192">
        <v>41163</v>
      </c>
      <c r="G21" s="180">
        <v>0.5590277777777778</v>
      </c>
      <c r="H21" s="204" t="s">
        <v>311</v>
      </c>
      <c r="I21" s="204">
        <v>0.041</v>
      </c>
      <c r="J21" s="217">
        <v>0.062</v>
      </c>
      <c r="K21" s="179">
        <v>542.5</v>
      </c>
      <c r="L21" s="209">
        <v>3000</v>
      </c>
      <c r="M21" s="65"/>
      <c r="N21" s="199">
        <v>1.4048124999999998</v>
      </c>
      <c r="O21" s="65"/>
      <c r="P21" s="65"/>
      <c r="Q21" s="65"/>
      <c r="R21" s="65"/>
      <c r="S21" s="199">
        <v>0.6612149</v>
      </c>
      <c r="T21" s="178">
        <v>0.3000721</v>
      </c>
      <c r="U21" s="145"/>
      <c r="X21" s="193"/>
    </row>
    <row r="22" spans="2:24" s="37" customFormat="1" ht="20.25" customHeight="1">
      <c r="B22" s="54" t="s">
        <v>86</v>
      </c>
      <c r="C22" s="33" t="s">
        <v>87</v>
      </c>
      <c r="D22" s="144">
        <v>1419</v>
      </c>
      <c r="E22" s="144" t="str">
        <f>'水體分類'!J55</f>
        <v>－</v>
      </c>
      <c r="F22" s="192">
        <v>41163</v>
      </c>
      <c r="G22" s="180">
        <v>0.6138888888888888</v>
      </c>
      <c r="H22" s="210"/>
      <c r="I22" s="210"/>
      <c r="J22" s="210"/>
      <c r="K22" s="179">
        <v>405.8</v>
      </c>
      <c r="L22" s="209">
        <v>130000</v>
      </c>
      <c r="M22" s="65"/>
      <c r="N22" s="199">
        <v>3.6602019999999995</v>
      </c>
      <c r="O22" s="65"/>
      <c r="P22" s="65"/>
      <c r="Q22" s="65"/>
      <c r="R22" s="65"/>
      <c r="S22" s="65"/>
      <c r="T22" s="65"/>
      <c r="U22" s="145"/>
      <c r="X22" s="193"/>
    </row>
    <row r="23" spans="2:24" s="37" customFormat="1" ht="20.25" customHeight="1">
      <c r="B23" s="54" t="s">
        <v>86</v>
      </c>
      <c r="C23" s="33" t="s">
        <v>88</v>
      </c>
      <c r="D23" s="144">
        <v>1432</v>
      </c>
      <c r="E23" s="144" t="str">
        <f>'水體分類'!J56</f>
        <v>－</v>
      </c>
      <c r="F23" s="192">
        <v>41163</v>
      </c>
      <c r="G23" s="180">
        <v>0.6194444444444445</v>
      </c>
      <c r="H23" s="204"/>
      <c r="I23" s="210"/>
      <c r="J23" s="210"/>
      <c r="K23" s="179">
        <v>396.9</v>
      </c>
      <c r="L23" s="209">
        <v>200000</v>
      </c>
      <c r="M23" s="65"/>
      <c r="N23" s="199">
        <v>4.039776</v>
      </c>
      <c r="O23" s="65"/>
      <c r="P23" s="65"/>
      <c r="Q23" s="65"/>
      <c r="R23" s="65"/>
      <c r="S23" s="65"/>
      <c r="T23" s="65"/>
      <c r="U23" s="145"/>
      <c r="X23" s="193"/>
    </row>
    <row r="24" spans="2:24" s="37" customFormat="1" ht="20.25" customHeight="1">
      <c r="B24" s="54" t="s">
        <v>86</v>
      </c>
      <c r="C24" s="33" t="s">
        <v>89</v>
      </c>
      <c r="D24" s="144">
        <v>1433</v>
      </c>
      <c r="E24" s="144" t="str">
        <f>'水體分類'!J57</f>
        <v>丁</v>
      </c>
      <c r="F24" s="192">
        <v>41163</v>
      </c>
      <c r="G24" s="180">
        <v>0.6284722222222222</v>
      </c>
      <c r="H24" s="204"/>
      <c r="I24" s="210"/>
      <c r="J24" s="210"/>
      <c r="K24" s="179">
        <v>413.8</v>
      </c>
      <c r="L24" s="209">
        <v>110000</v>
      </c>
      <c r="M24" s="65"/>
      <c r="N24" s="199">
        <v>4.157062</v>
      </c>
      <c r="O24" s="65"/>
      <c r="P24" s="65"/>
      <c r="Q24" s="65"/>
      <c r="R24" s="65"/>
      <c r="S24" s="65"/>
      <c r="T24" s="65"/>
      <c r="U24" s="145"/>
      <c r="X24" s="193"/>
    </row>
    <row r="25" spans="2:24" s="37" customFormat="1" ht="20.25" customHeight="1">
      <c r="B25" s="54" t="s">
        <v>90</v>
      </c>
      <c r="C25" s="33" t="s">
        <v>91</v>
      </c>
      <c r="D25" s="144">
        <v>1422</v>
      </c>
      <c r="E25" s="144" t="str">
        <f>'水體分類'!J58</f>
        <v>－</v>
      </c>
      <c r="F25" s="192">
        <v>41163</v>
      </c>
      <c r="G25" s="180">
        <v>0.4076388888888889</v>
      </c>
      <c r="H25" s="211"/>
      <c r="I25" s="211"/>
      <c r="J25" s="211"/>
      <c r="K25" s="179">
        <v>473.2</v>
      </c>
      <c r="L25" s="209">
        <v>90000</v>
      </c>
      <c r="M25" s="65"/>
      <c r="N25" s="199">
        <v>13.8073</v>
      </c>
      <c r="O25" s="65"/>
      <c r="P25" s="65"/>
      <c r="Q25" s="65"/>
      <c r="R25" s="65"/>
      <c r="S25" s="65"/>
      <c r="T25" s="65"/>
      <c r="U25" s="145"/>
      <c r="X25" s="193"/>
    </row>
    <row r="26" spans="2:24" s="37" customFormat="1" ht="20.25" customHeight="1">
      <c r="B26" s="54" t="s">
        <v>90</v>
      </c>
      <c r="C26" s="33" t="s">
        <v>92</v>
      </c>
      <c r="D26" s="144">
        <v>1425</v>
      </c>
      <c r="E26" s="144" t="str">
        <f>'水體分類'!J59</f>
        <v>丁</v>
      </c>
      <c r="F26" s="192">
        <v>41163</v>
      </c>
      <c r="G26" s="180">
        <v>0.4597222222222222</v>
      </c>
      <c r="H26" s="65"/>
      <c r="I26" s="65"/>
      <c r="J26" s="65"/>
      <c r="K26" s="179">
        <v>422.1</v>
      </c>
      <c r="L26" s="209">
        <v>160000</v>
      </c>
      <c r="M26" s="65"/>
      <c r="N26" s="199">
        <v>8.582495999999999</v>
      </c>
      <c r="O26" s="65"/>
      <c r="P26" s="65"/>
      <c r="Q26" s="65"/>
      <c r="R26" s="65"/>
      <c r="S26" s="65"/>
      <c r="T26" s="65"/>
      <c r="U26" s="145"/>
      <c r="X26" s="193"/>
    </row>
    <row r="27" spans="2:24" s="37" customFormat="1" ht="20.25" customHeight="1">
      <c r="B27" s="54" t="s">
        <v>90</v>
      </c>
      <c r="C27" s="33" t="s">
        <v>93</v>
      </c>
      <c r="D27" s="144">
        <v>1431</v>
      </c>
      <c r="E27" s="144" t="str">
        <f>'水體分類'!J60</f>
        <v>丁</v>
      </c>
      <c r="F27" s="192">
        <v>41163</v>
      </c>
      <c r="G27" s="180">
        <v>0.5909722222222222</v>
      </c>
      <c r="H27" s="65"/>
      <c r="I27" s="65"/>
      <c r="J27" s="65"/>
      <c r="K27" s="179">
        <v>431.7</v>
      </c>
      <c r="L27" s="209">
        <v>130000</v>
      </c>
      <c r="M27" s="65"/>
      <c r="N27" s="199">
        <v>5.134220000000001</v>
      </c>
      <c r="O27" s="65"/>
      <c r="P27" s="65"/>
      <c r="Q27" s="65"/>
      <c r="R27" s="65"/>
      <c r="S27" s="65"/>
      <c r="T27" s="65"/>
      <c r="U27" s="145"/>
      <c r="X27" s="193"/>
    </row>
    <row r="28" spans="2:24" s="37" customFormat="1" ht="20.25" customHeight="1">
      <c r="B28" s="54" t="s">
        <v>94</v>
      </c>
      <c r="C28" s="33" t="s">
        <v>95</v>
      </c>
      <c r="D28" s="144">
        <v>1423</v>
      </c>
      <c r="E28" s="144" t="str">
        <f>'水體分類'!J61</f>
        <v>丁</v>
      </c>
      <c r="F28" s="192">
        <v>41163</v>
      </c>
      <c r="G28" s="180">
        <v>0.4166666666666667</v>
      </c>
      <c r="H28" s="65"/>
      <c r="I28" s="65"/>
      <c r="J28" s="65"/>
      <c r="K28" s="179">
        <v>327</v>
      </c>
      <c r="L28" s="209">
        <v>130000</v>
      </c>
      <c r="M28" s="65"/>
      <c r="N28" s="199">
        <v>4.082701999999999</v>
      </c>
      <c r="O28" s="65"/>
      <c r="P28" s="65"/>
      <c r="Q28" s="65"/>
      <c r="R28" s="65"/>
      <c r="S28" s="65"/>
      <c r="T28" s="65"/>
      <c r="U28" s="145"/>
      <c r="X28" s="193"/>
    </row>
    <row r="29" spans="2:24" s="37" customFormat="1" ht="20.25" customHeight="1">
      <c r="B29" s="54" t="s">
        <v>94</v>
      </c>
      <c r="C29" s="33" t="s">
        <v>96</v>
      </c>
      <c r="D29" s="144">
        <v>1424</v>
      </c>
      <c r="E29" s="144" t="str">
        <f>'水體分類'!J62</f>
        <v>－</v>
      </c>
      <c r="F29" s="192">
        <v>41163</v>
      </c>
      <c r="G29" s="180">
        <v>0.45208333333333334</v>
      </c>
      <c r="H29" s="65"/>
      <c r="I29" s="65"/>
      <c r="J29" s="65"/>
      <c r="K29" s="179">
        <v>478</v>
      </c>
      <c r="L29" s="209">
        <v>200000</v>
      </c>
      <c r="M29" s="65"/>
      <c r="N29" s="199">
        <v>12.025702</v>
      </c>
      <c r="O29" s="65"/>
      <c r="P29" s="65"/>
      <c r="Q29" s="65"/>
      <c r="R29" s="65"/>
      <c r="S29" s="65"/>
      <c r="T29" s="65"/>
      <c r="U29" s="145"/>
      <c r="X29" s="193"/>
    </row>
    <row r="30" spans="2:24" s="37" customFormat="1" ht="20.25" customHeight="1">
      <c r="B30" s="54" t="s">
        <v>94</v>
      </c>
      <c r="C30" s="33" t="s">
        <v>97</v>
      </c>
      <c r="D30" s="144">
        <v>1428</v>
      </c>
      <c r="E30" s="144" t="str">
        <f>'水體分類'!J63</f>
        <v>戊</v>
      </c>
      <c r="F30" s="192">
        <v>41163</v>
      </c>
      <c r="G30" s="180">
        <v>0.6006944444444444</v>
      </c>
      <c r="H30" s="65"/>
      <c r="I30" s="65"/>
      <c r="J30" s="65"/>
      <c r="K30" s="179">
        <v>419.5</v>
      </c>
      <c r="L30" s="209">
        <v>280000</v>
      </c>
      <c r="M30" s="65"/>
      <c r="N30" s="199">
        <v>5.1376</v>
      </c>
      <c r="O30" s="65"/>
      <c r="P30" s="65"/>
      <c r="Q30" s="65"/>
      <c r="R30" s="65"/>
      <c r="S30" s="65"/>
      <c r="T30" s="65"/>
      <c r="U30" s="145"/>
      <c r="X30" s="193"/>
    </row>
    <row r="31" spans="2:24" s="37" customFormat="1" ht="20.25" customHeight="1">
      <c r="B31" s="54" t="s">
        <v>98</v>
      </c>
      <c r="C31" s="33" t="s">
        <v>99</v>
      </c>
      <c r="D31" s="144">
        <v>1421</v>
      </c>
      <c r="E31" s="144" t="str">
        <f>'水體分類'!J64</f>
        <v>丁</v>
      </c>
      <c r="F31" s="192">
        <v>41163</v>
      </c>
      <c r="G31" s="180">
        <v>0.4270833333333333</v>
      </c>
      <c r="H31" s="65"/>
      <c r="I31" s="65"/>
      <c r="J31" s="65"/>
      <c r="K31" s="179">
        <v>349.7</v>
      </c>
      <c r="L31" s="209">
        <v>310000</v>
      </c>
      <c r="M31" s="65"/>
      <c r="N31" s="199">
        <v>1.983553</v>
      </c>
      <c r="O31" s="65"/>
      <c r="P31" s="65"/>
      <c r="Q31" s="65"/>
      <c r="R31" s="65"/>
      <c r="S31" s="65"/>
      <c r="T31" s="65"/>
      <c r="U31" s="145"/>
      <c r="X31" s="193"/>
    </row>
    <row r="32" spans="2:24" s="37" customFormat="1" ht="20.25" customHeight="1">
      <c r="B32" s="54" t="s">
        <v>98</v>
      </c>
      <c r="C32" s="33" t="s">
        <v>100</v>
      </c>
      <c r="D32" s="144">
        <v>1435</v>
      </c>
      <c r="E32" s="144" t="str">
        <f>'水體分類'!J65</f>
        <v>丁</v>
      </c>
      <c r="F32" s="192">
        <v>41163</v>
      </c>
      <c r="G32" s="180">
        <v>0.44097222222222227</v>
      </c>
      <c r="H32" s="65"/>
      <c r="I32" s="65"/>
      <c r="J32" s="65"/>
      <c r="K32" s="179">
        <v>391.8</v>
      </c>
      <c r="L32" s="209">
        <v>350000</v>
      </c>
      <c r="M32" s="65"/>
      <c r="N32" s="199">
        <v>4.786079999999999</v>
      </c>
      <c r="O32" s="65"/>
      <c r="P32" s="65"/>
      <c r="Q32" s="65"/>
      <c r="R32" s="65"/>
      <c r="S32" s="65"/>
      <c r="T32" s="65"/>
      <c r="U32" s="145"/>
      <c r="X32" s="193"/>
    </row>
    <row r="33" spans="2:24" s="37" customFormat="1" ht="20.25" customHeight="1">
      <c r="B33" s="54" t="s">
        <v>98</v>
      </c>
      <c r="C33" s="33" t="s">
        <v>101</v>
      </c>
      <c r="D33" s="144">
        <v>1420</v>
      </c>
      <c r="E33" s="144" t="str">
        <f>'水體分類'!J66</f>
        <v>丁</v>
      </c>
      <c r="F33" s="192">
        <v>41163</v>
      </c>
      <c r="G33" s="180">
        <v>0.5868055555555556</v>
      </c>
      <c r="H33" s="65"/>
      <c r="I33" s="65"/>
      <c r="J33" s="65"/>
      <c r="K33" s="179">
        <v>401.5</v>
      </c>
      <c r="L33" s="209">
        <v>160000</v>
      </c>
      <c r="M33" s="65"/>
      <c r="N33" s="199">
        <v>4.567224999999999</v>
      </c>
      <c r="O33" s="65"/>
      <c r="P33" s="65"/>
      <c r="Q33" s="65"/>
      <c r="R33" s="65"/>
      <c r="S33" s="65"/>
      <c r="T33" s="65"/>
      <c r="U33" s="145"/>
      <c r="X33" s="193"/>
    </row>
    <row r="34" spans="2:24" s="37" customFormat="1" ht="20.25" customHeight="1">
      <c r="B34" s="54" t="s">
        <v>102</v>
      </c>
      <c r="C34" s="33" t="s">
        <v>103</v>
      </c>
      <c r="D34" s="144">
        <v>1436</v>
      </c>
      <c r="E34" s="144" t="str">
        <f>'水體分類'!J67</f>
        <v>丁</v>
      </c>
      <c r="F34" s="192">
        <v>41163</v>
      </c>
      <c r="G34" s="180">
        <v>0.38055555555555554</v>
      </c>
      <c r="H34" s="65"/>
      <c r="I34" s="65"/>
      <c r="J34" s="65"/>
      <c r="K34" s="179">
        <v>382.9</v>
      </c>
      <c r="L34" s="209">
        <v>30000</v>
      </c>
      <c r="M34" s="65"/>
      <c r="N34" s="199">
        <v>1.0318464</v>
      </c>
      <c r="O34" s="65"/>
      <c r="P34" s="65"/>
      <c r="Q34" s="65"/>
      <c r="R34" s="65"/>
      <c r="S34" s="65"/>
      <c r="T34" s="65"/>
      <c r="U34" s="145"/>
      <c r="X34" s="193"/>
    </row>
    <row r="35" spans="2:24" s="37" customFormat="1" ht="20.25" customHeight="1">
      <c r="B35" s="54" t="s">
        <v>104</v>
      </c>
      <c r="C35" s="33" t="s">
        <v>105</v>
      </c>
      <c r="D35" s="144">
        <v>1437</v>
      </c>
      <c r="E35" s="144" t="str">
        <f>'水體分類'!J68</f>
        <v>丁</v>
      </c>
      <c r="F35" s="192">
        <v>41163</v>
      </c>
      <c r="G35" s="180">
        <v>0.3743055555555555</v>
      </c>
      <c r="H35" s="65"/>
      <c r="I35" s="65"/>
      <c r="J35" s="65"/>
      <c r="K35" s="179">
        <v>365.7</v>
      </c>
      <c r="L35" s="209">
        <v>50000</v>
      </c>
      <c r="M35" s="65"/>
      <c r="N35" s="199">
        <v>3.196128</v>
      </c>
      <c r="O35" s="65"/>
      <c r="P35" s="65"/>
      <c r="Q35" s="65"/>
      <c r="R35" s="65"/>
      <c r="S35" s="65"/>
      <c r="T35" s="65"/>
      <c r="U35" s="145"/>
      <c r="X35" s="193"/>
    </row>
    <row r="36" spans="2:24" s="37" customFormat="1" ht="20.25" customHeight="1">
      <c r="B36" s="54" t="s">
        <v>106</v>
      </c>
      <c r="C36" s="33" t="s">
        <v>107</v>
      </c>
      <c r="D36" s="144">
        <v>1439</v>
      </c>
      <c r="E36" s="144" t="str">
        <f>'水體分類'!J69</f>
        <v>丁</v>
      </c>
      <c r="F36" s="192">
        <v>41163</v>
      </c>
      <c r="G36" s="180">
        <v>0.3909722222222222</v>
      </c>
      <c r="H36" s="65"/>
      <c r="I36" s="65"/>
      <c r="J36" s="65"/>
      <c r="K36" s="179">
        <v>420.6</v>
      </c>
      <c r="L36" s="209">
        <v>70000</v>
      </c>
      <c r="M36" s="65"/>
      <c r="N36" s="199">
        <v>4.776362499999999</v>
      </c>
      <c r="O36" s="65"/>
      <c r="P36" s="65"/>
      <c r="Q36" s="65"/>
      <c r="R36" s="65"/>
      <c r="S36" s="65"/>
      <c r="T36" s="65"/>
      <c r="U36" s="145"/>
      <c r="X36" s="193"/>
    </row>
    <row r="37" spans="2:24" s="37" customFormat="1" ht="20.25" customHeight="1">
      <c r="B37" s="54" t="s">
        <v>108</v>
      </c>
      <c r="C37" s="33" t="s">
        <v>109</v>
      </c>
      <c r="D37" s="144">
        <v>1440</v>
      </c>
      <c r="E37" s="144" t="str">
        <f>'水體分類'!J70</f>
        <v>戊</v>
      </c>
      <c r="F37" s="192">
        <v>41163</v>
      </c>
      <c r="G37" s="180">
        <v>0.4861111111111111</v>
      </c>
      <c r="H37" s="65"/>
      <c r="I37" s="65"/>
      <c r="J37" s="65"/>
      <c r="K37" s="179">
        <v>866.1</v>
      </c>
      <c r="L37" s="209">
        <v>120000</v>
      </c>
      <c r="M37" s="65"/>
      <c r="N37" s="199">
        <v>15.557295</v>
      </c>
      <c r="O37" s="65"/>
      <c r="P37" s="65"/>
      <c r="Q37" s="65"/>
      <c r="R37" s="65"/>
      <c r="S37" s="65"/>
      <c r="T37" s="65"/>
      <c r="U37" s="145"/>
      <c r="X37" s="193"/>
    </row>
    <row r="38" spans="2:24" s="37" customFormat="1" ht="20.25" customHeight="1">
      <c r="B38" s="54" t="s">
        <v>110</v>
      </c>
      <c r="C38" s="33" t="s">
        <v>111</v>
      </c>
      <c r="D38" s="144">
        <v>16</v>
      </c>
      <c r="E38" s="144" t="str">
        <f>'水體分類'!J71</f>
        <v>丁</v>
      </c>
      <c r="F38" s="192">
        <v>41163</v>
      </c>
      <c r="G38" s="180">
        <v>0.5861111111111111</v>
      </c>
      <c r="H38" s="65"/>
      <c r="I38" s="65"/>
      <c r="J38" s="65"/>
      <c r="K38" s="179">
        <v>372.3</v>
      </c>
      <c r="L38" s="209">
        <v>30000</v>
      </c>
      <c r="M38" s="65"/>
      <c r="N38" s="199">
        <v>0.13317199999999998</v>
      </c>
      <c r="O38" s="65"/>
      <c r="P38" s="65"/>
      <c r="Q38" s="65"/>
      <c r="R38" s="65"/>
      <c r="S38" s="65"/>
      <c r="T38" s="65"/>
      <c r="U38" s="145"/>
      <c r="X38" s="193"/>
    </row>
    <row r="39" spans="2:24" s="37" customFormat="1" ht="20.25" customHeight="1">
      <c r="B39" s="54" t="s">
        <v>110</v>
      </c>
      <c r="C39" s="33" t="s">
        <v>112</v>
      </c>
      <c r="D39" s="144">
        <v>17</v>
      </c>
      <c r="E39" s="144" t="str">
        <f>'水體分類'!J72</f>
        <v>丁</v>
      </c>
      <c r="F39" s="192">
        <v>41163</v>
      </c>
      <c r="G39" s="180">
        <v>0.5944444444444444</v>
      </c>
      <c r="H39" s="65"/>
      <c r="I39" s="65"/>
      <c r="J39" s="65"/>
      <c r="K39" s="179">
        <v>469.4</v>
      </c>
      <c r="L39" s="209">
        <v>40000</v>
      </c>
      <c r="M39" s="65"/>
      <c r="N39" s="199">
        <v>0.42233099999999996</v>
      </c>
      <c r="O39" s="65"/>
      <c r="P39" s="65"/>
      <c r="Q39" s="65"/>
      <c r="R39" s="65"/>
      <c r="S39" s="65"/>
      <c r="T39" s="65"/>
      <c r="U39" s="145"/>
      <c r="X39" s="193"/>
    </row>
    <row r="40" spans="2:24" s="37" customFormat="1" ht="20.25" customHeight="1">
      <c r="B40" s="54" t="s">
        <v>123</v>
      </c>
      <c r="C40" s="33" t="s">
        <v>124</v>
      </c>
      <c r="D40" s="144">
        <v>1447</v>
      </c>
      <c r="E40" s="144" t="str">
        <f>'水體分類'!J73</f>
        <v>戊</v>
      </c>
      <c r="F40" s="192">
        <v>41163</v>
      </c>
      <c r="G40" s="180">
        <v>0.5631944444444444</v>
      </c>
      <c r="H40" s="65"/>
      <c r="I40" s="65"/>
      <c r="J40" s="65"/>
      <c r="K40" s="179">
        <v>331.7</v>
      </c>
      <c r="L40" s="209">
        <v>90000</v>
      </c>
      <c r="M40" s="65"/>
      <c r="N40" s="199">
        <v>1.6562000000000001</v>
      </c>
      <c r="O40" s="65"/>
      <c r="P40" s="65"/>
      <c r="Q40" s="65"/>
      <c r="R40" s="65"/>
      <c r="S40" s="65"/>
      <c r="T40" s="65"/>
      <c r="U40" s="145"/>
      <c r="X40" s="193"/>
    </row>
    <row r="41" spans="2:24" s="37" customFormat="1" ht="20.25" customHeight="1">
      <c r="B41" s="54" t="s">
        <v>125</v>
      </c>
      <c r="C41" s="33" t="s">
        <v>126</v>
      </c>
      <c r="D41" s="144">
        <v>1448</v>
      </c>
      <c r="E41" s="144" t="str">
        <f>'水體分類'!J74</f>
        <v>丁</v>
      </c>
      <c r="F41" s="192">
        <v>41163</v>
      </c>
      <c r="G41" s="180">
        <v>0.6263888888888889</v>
      </c>
      <c r="H41" s="65"/>
      <c r="I41" s="65"/>
      <c r="J41" s="65"/>
      <c r="K41" s="179">
        <v>305.8</v>
      </c>
      <c r="L41" s="209">
        <v>90000</v>
      </c>
      <c r="M41" s="65"/>
      <c r="N41" s="199">
        <v>0.27187875</v>
      </c>
      <c r="O41" s="65"/>
      <c r="P41" s="65"/>
      <c r="Q41" s="65"/>
      <c r="R41" s="65"/>
      <c r="S41" s="65"/>
      <c r="T41" s="65"/>
      <c r="U41" s="145"/>
      <c r="X41" s="193"/>
    </row>
    <row r="42" spans="2:24" s="37" customFormat="1" ht="20.25" customHeight="1">
      <c r="B42" s="54" t="s">
        <v>113</v>
      </c>
      <c r="C42" s="33" t="s">
        <v>114</v>
      </c>
      <c r="D42" s="144">
        <v>1449</v>
      </c>
      <c r="E42" s="144" t="str">
        <f>'水體分類'!J75</f>
        <v>戊</v>
      </c>
      <c r="F42" s="192">
        <v>41163</v>
      </c>
      <c r="G42" s="180">
        <v>0.49722222222222223</v>
      </c>
      <c r="H42" s="65"/>
      <c r="I42" s="65"/>
      <c r="J42" s="65"/>
      <c r="K42" s="179">
        <v>390.6</v>
      </c>
      <c r="L42" s="209">
        <v>110000</v>
      </c>
      <c r="M42" s="65"/>
      <c r="N42" s="199">
        <v>3.639246</v>
      </c>
      <c r="O42" s="65"/>
      <c r="P42" s="65"/>
      <c r="Q42" s="65"/>
      <c r="R42" s="65"/>
      <c r="S42" s="65"/>
      <c r="T42" s="65"/>
      <c r="U42" s="145"/>
      <c r="X42" s="193"/>
    </row>
    <row r="43" spans="2:24" s="37" customFormat="1" ht="20.25" customHeight="1">
      <c r="B43" s="54" t="s">
        <v>113</v>
      </c>
      <c r="C43" s="33" t="s">
        <v>115</v>
      </c>
      <c r="D43" s="144">
        <v>1450</v>
      </c>
      <c r="E43" s="144" t="str">
        <f>'水體分類'!J76</f>
        <v>丁</v>
      </c>
      <c r="F43" s="192">
        <v>41163</v>
      </c>
      <c r="G43" s="180">
        <v>0.5055555555555555</v>
      </c>
      <c r="H43" s="65"/>
      <c r="I43" s="65"/>
      <c r="J43" s="65"/>
      <c r="K43" s="179">
        <v>457.3</v>
      </c>
      <c r="L43" s="209">
        <v>200000</v>
      </c>
      <c r="M43" s="65"/>
      <c r="N43" s="199">
        <v>4.2915015</v>
      </c>
      <c r="O43" s="65"/>
      <c r="P43" s="65"/>
      <c r="Q43" s="65"/>
      <c r="R43" s="65"/>
      <c r="S43" s="65"/>
      <c r="T43" s="65"/>
      <c r="U43" s="145"/>
      <c r="X43" s="193"/>
    </row>
    <row r="44" spans="2:24" s="37" customFormat="1" ht="20.25" customHeight="1">
      <c r="B44" s="54" t="s">
        <v>116</v>
      </c>
      <c r="C44" s="33" t="s">
        <v>117</v>
      </c>
      <c r="D44" s="144">
        <v>1451</v>
      </c>
      <c r="E44" s="144" t="str">
        <f>'水體分類'!J77</f>
        <v>丁</v>
      </c>
      <c r="F44" s="192">
        <v>41163</v>
      </c>
      <c r="G44" s="180">
        <v>0.4472222222222222</v>
      </c>
      <c r="H44" s="65"/>
      <c r="I44" s="65"/>
      <c r="J44" s="65"/>
      <c r="K44" s="179">
        <v>283.1</v>
      </c>
      <c r="L44" s="209">
        <v>250000</v>
      </c>
      <c r="M44" s="65"/>
      <c r="N44" s="199">
        <v>1.4574559999999996</v>
      </c>
      <c r="O44" s="65"/>
      <c r="P44" s="65"/>
      <c r="Q44" s="65"/>
      <c r="R44" s="65"/>
      <c r="S44" s="65"/>
      <c r="T44" s="65"/>
      <c r="U44" s="145"/>
      <c r="X44" s="193"/>
    </row>
    <row r="45" spans="2:24" s="37" customFormat="1" ht="20.25" customHeight="1">
      <c r="B45" s="54" t="s">
        <v>116</v>
      </c>
      <c r="C45" s="33" t="s">
        <v>75</v>
      </c>
      <c r="D45" s="144">
        <v>1452</v>
      </c>
      <c r="E45" s="144" t="str">
        <f>'水體分類'!J78</f>
        <v>戊</v>
      </c>
      <c r="F45" s="192">
        <v>41163</v>
      </c>
      <c r="G45" s="180">
        <v>0.4534722222222222</v>
      </c>
      <c r="H45" s="65"/>
      <c r="I45" s="65"/>
      <c r="J45" s="65"/>
      <c r="K45" s="179">
        <v>689.8</v>
      </c>
      <c r="L45" s="209">
        <v>220000</v>
      </c>
      <c r="M45" s="65"/>
      <c r="N45" s="199">
        <v>3.4343334999999997</v>
      </c>
      <c r="O45" s="65"/>
      <c r="P45" s="65"/>
      <c r="Q45" s="65"/>
      <c r="R45" s="65"/>
      <c r="S45" s="65"/>
      <c r="T45" s="65"/>
      <c r="U45" s="145"/>
      <c r="X45" s="193"/>
    </row>
    <row r="46" spans="2:24" s="37" customFormat="1" ht="20.25" customHeight="1">
      <c r="B46" s="54" t="s">
        <v>118</v>
      </c>
      <c r="C46" s="33" t="s">
        <v>119</v>
      </c>
      <c r="D46" s="144">
        <v>1453</v>
      </c>
      <c r="E46" s="144" t="str">
        <f>'水體分類'!J79</f>
        <v>戊</v>
      </c>
      <c r="F46" s="192">
        <v>41163</v>
      </c>
      <c r="G46" s="180">
        <v>0.4215277777777778</v>
      </c>
      <c r="H46" s="65"/>
      <c r="I46" s="65"/>
      <c r="J46" s="65"/>
      <c r="K46" s="179">
        <v>1688</v>
      </c>
      <c r="L46" s="209">
        <v>140000</v>
      </c>
      <c r="M46" s="65"/>
      <c r="N46" s="199">
        <v>0.1493284</v>
      </c>
      <c r="O46" s="65"/>
      <c r="P46" s="65"/>
      <c r="Q46" s="65"/>
      <c r="R46" s="65"/>
      <c r="S46" s="65"/>
      <c r="T46" s="65"/>
      <c r="U46" s="145"/>
      <c r="X46" s="193"/>
    </row>
    <row r="47" spans="2:24" s="37" customFormat="1" ht="20.25" customHeight="1">
      <c r="B47" s="54" t="s">
        <v>118</v>
      </c>
      <c r="C47" s="33" t="s">
        <v>120</v>
      </c>
      <c r="D47" s="191">
        <v>1454</v>
      </c>
      <c r="E47" s="144" t="str">
        <f>'水體分類'!J80</f>
        <v>丁</v>
      </c>
      <c r="F47" s="192">
        <v>41163</v>
      </c>
      <c r="G47" s="181">
        <v>0.43263888888888885</v>
      </c>
      <c r="H47" s="65"/>
      <c r="I47" s="65"/>
      <c r="J47" s="65"/>
      <c r="K47" s="179">
        <v>905.2</v>
      </c>
      <c r="L47" s="209">
        <v>110000</v>
      </c>
      <c r="M47" s="65"/>
      <c r="N47" s="199">
        <v>0.0573755</v>
      </c>
      <c r="O47" s="65"/>
      <c r="P47" s="65"/>
      <c r="Q47" s="65"/>
      <c r="R47" s="65"/>
      <c r="S47" s="65"/>
      <c r="T47" s="65"/>
      <c r="U47" s="145"/>
      <c r="X47" s="193"/>
    </row>
    <row r="48" spans="2:24" s="37" customFormat="1" ht="20.25" customHeight="1" thickBot="1">
      <c r="B48" s="55" t="s">
        <v>121</v>
      </c>
      <c r="C48" s="56" t="s">
        <v>122</v>
      </c>
      <c r="D48" s="146">
        <v>1455</v>
      </c>
      <c r="E48" s="147" t="str">
        <f>'水體分類'!J81</f>
        <v>丁</v>
      </c>
      <c r="F48" s="195">
        <v>41163</v>
      </c>
      <c r="G48" s="182">
        <v>0.46527777777777773</v>
      </c>
      <c r="H48" s="91"/>
      <c r="I48" s="91"/>
      <c r="J48" s="91"/>
      <c r="K48" s="197">
        <v>532.3</v>
      </c>
      <c r="L48" s="212">
        <v>230000</v>
      </c>
      <c r="M48" s="91"/>
      <c r="N48" s="213">
        <v>0.6541989999999999</v>
      </c>
      <c r="O48" s="66"/>
      <c r="P48" s="66"/>
      <c r="Q48" s="66"/>
      <c r="R48" s="66"/>
      <c r="S48" s="66"/>
      <c r="T48" s="66"/>
      <c r="U48" s="148"/>
      <c r="X48" s="193"/>
    </row>
    <row r="49" spans="1:28" s="37" customFormat="1" ht="21" customHeight="1">
      <c r="A49" s="164"/>
      <c r="B49" s="38" t="s">
        <v>45</v>
      </c>
      <c r="C49" s="165"/>
      <c r="D49" s="165"/>
      <c r="E49" s="3" t="s">
        <v>24</v>
      </c>
      <c r="F49" s="74"/>
      <c r="G49" s="74"/>
      <c r="H49" s="74"/>
      <c r="I49" s="74"/>
      <c r="J49" s="74"/>
      <c r="K49" s="106"/>
      <c r="L49" s="39" t="s">
        <v>52</v>
      </c>
      <c r="M49" s="166"/>
      <c r="N49" s="165"/>
      <c r="O49" s="165"/>
      <c r="P49" s="39" t="s">
        <v>44</v>
      </c>
      <c r="Q49" s="167"/>
      <c r="R49" s="165"/>
      <c r="U49" s="168"/>
      <c r="V49" s="166"/>
      <c r="W49" s="106"/>
      <c r="X49" s="106"/>
      <c r="Y49" s="106"/>
      <c r="Z49" s="106"/>
      <c r="AA49" s="106"/>
      <c r="AB49" s="106"/>
    </row>
    <row r="50" spans="2:12" s="37" customFormat="1" ht="19.5">
      <c r="B50" s="167"/>
      <c r="L50" s="38" t="s">
        <v>43</v>
      </c>
    </row>
    <row r="51" spans="2:30" s="37" customFormat="1" ht="16.5" customHeight="1">
      <c r="B51" s="38" t="s">
        <v>300</v>
      </c>
      <c r="C51" s="166"/>
      <c r="D51" s="166"/>
      <c r="E51" s="167"/>
      <c r="F51" s="166"/>
      <c r="G51" s="166"/>
      <c r="H51" s="166"/>
      <c r="I51" s="166"/>
      <c r="J51" s="166"/>
      <c r="K51" s="166"/>
      <c r="L51" s="166"/>
      <c r="M51" s="166"/>
      <c r="N51" s="166"/>
      <c r="O51" s="166"/>
      <c r="P51" s="166"/>
      <c r="Q51" s="166"/>
      <c r="R51" s="166"/>
      <c r="U51" s="26" t="s">
        <v>312</v>
      </c>
      <c r="V51" s="166"/>
      <c r="W51" s="166"/>
      <c r="X51" s="129"/>
      <c r="Y51" s="129"/>
      <c r="Z51" s="129"/>
      <c r="AA51" s="129"/>
      <c r="AB51" s="106"/>
      <c r="AD51" s="169"/>
    </row>
    <row r="52" spans="2:14" s="37" customFormat="1" ht="16.5" customHeight="1">
      <c r="B52" s="38" t="s">
        <v>301</v>
      </c>
      <c r="C52" s="170"/>
      <c r="D52" s="170"/>
      <c r="E52" s="171"/>
      <c r="F52" s="166"/>
      <c r="G52" s="166"/>
      <c r="H52" s="166"/>
      <c r="I52" s="166"/>
      <c r="J52" s="129"/>
      <c r="K52" s="129"/>
      <c r="L52" s="129"/>
      <c r="M52" s="129"/>
      <c r="N52" s="169"/>
    </row>
    <row r="53" spans="1:14" s="37" customFormat="1" ht="16.5" customHeight="1">
      <c r="A53" s="171"/>
      <c r="B53" s="38" t="s">
        <v>302</v>
      </c>
      <c r="C53" s="170"/>
      <c r="D53" s="170"/>
      <c r="F53" s="166"/>
      <c r="G53" s="166"/>
      <c r="H53" s="166"/>
      <c r="I53" s="166"/>
      <c r="J53" s="172"/>
      <c r="K53" s="172"/>
      <c r="L53" s="172"/>
      <c r="M53" s="172"/>
      <c r="N53" s="173"/>
    </row>
    <row r="54" spans="1:30" s="164" customFormat="1" ht="16.5" customHeight="1">
      <c r="A54" s="37"/>
      <c r="B54" s="38" t="s">
        <v>303</v>
      </c>
      <c r="C54" s="167"/>
      <c r="D54" s="167"/>
      <c r="E54" s="74"/>
      <c r="F54" s="74"/>
      <c r="G54" s="74"/>
      <c r="H54" s="74"/>
      <c r="I54" s="74"/>
      <c r="J54" s="74"/>
      <c r="L54" s="74"/>
      <c r="M54" s="74"/>
      <c r="N54" s="74"/>
      <c r="O54" s="74"/>
      <c r="P54" s="74"/>
      <c r="Q54" s="74"/>
      <c r="R54" s="74"/>
      <c r="S54" s="74"/>
      <c r="U54" s="174"/>
      <c r="V54" s="175"/>
      <c r="X54" s="74"/>
      <c r="AB54" s="106"/>
      <c r="AD54" s="74"/>
    </row>
    <row r="55" s="37" customFormat="1" ht="18.75">
      <c r="E55" s="171"/>
    </row>
    <row r="56" s="37" customFormat="1" ht="18.75"/>
    <row r="57" s="37" customFormat="1" ht="18.75"/>
    <row r="58" s="37" customFormat="1" ht="18.75"/>
    <row r="59" s="37" customFormat="1" ht="18.75"/>
    <row r="60" s="37" customFormat="1" ht="18.75"/>
    <row r="61" s="37" customFormat="1" ht="18.75">
      <c r="E61" s="105"/>
    </row>
    <row r="62" s="37" customFormat="1" ht="18.75">
      <c r="E62" s="105"/>
    </row>
    <row r="63" s="37" customFormat="1" ht="18.75">
      <c r="E63" s="105"/>
    </row>
    <row r="64" s="37" customFormat="1" ht="18.75">
      <c r="E64" s="105"/>
    </row>
    <row r="65" s="37" customFormat="1" ht="18.75">
      <c r="E65" s="105"/>
    </row>
    <row r="66" s="37" customFormat="1" ht="18.75">
      <c r="E66" s="105"/>
    </row>
    <row r="67" s="37" customFormat="1" ht="18.75">
      <c r="E67" s="105"/>
    </row>
    <row r="68" s="37" customFormat="1" ht="18.75">
      <c r="E68" s="105"/>
    </row>
    <row r="69" s="37" customFormat="1" ht="18.75">
      <c r="E69" s="105"/>
    </row>
    <row r="70" s="37" customFormat="1" ht="18.75">
      <c r="E70" s="105"/>
    </row>
    <row r="71" s="37" customFormat="1" ht="18.75">
      <c r="E71" s="105"/>
    </row>
    <row r="72" s="37" customFormat="1" ht="18.75">
      <c r="E72" s="105"/>
    </row>
    <row r="73" s="37" customFormat="1" ht="18.75">
      <c r="E73" s="105"/>
    </row>
    <row r="74" s="37" customFormat="1" ht="18.75">
      <c r="E74" s="105"/>
    </row>
    <row r="75" s="37" customFormat="1" ht="18.75">
      <c r="E75" s="105"/>
    </row>
    <row r="76" s="37" customFormat="1" ht="18.75">
      <c r="E76" s="105"/>
    </row>
    <row r="77" s="37" customFormat="1" ht="18.75">
      <c r="E77" s="105"/>
    </row>
    <row r="78" s="37" customFormat="1" ht="18.75">
      <c r="E78" s="105"/>
    </row>
    <row r="79" s="37" customFormat="1" ht="18.75">
      <c r="E79" s="105"/>
    </row>
    <row r="80" s="37" customFormat="1" ht="18.75">
      <c r="E80" s="105"/>
    </row>
    <row r="81" s="37" customFormat="1" ht="18.75">
      <c r="E81" s="105"/>
    </row>
    <row r="82" s="37" customFormat="1" ht="18.75">
      <c r="E82" s="105"/>
    </row>
    <row r="83" s="37" customFormat="1" ht="18.75">
      <c r="E83" s="105"/>
    </row>
    <row r="84" s="37" customFormat="1" ht="18.75">
      <c r="E84" s="105"/>
    </row>
    <row r="85" s="37" customFormat="1" ht="18.75">
      <c r="E85" s="105"/>
    </row>
    <row r="86" s="37" customFormat="1" ht="18.75">
      <c r="E86" s="105"/>
    </row>
    <row r="87" s="37" customFormat="1" ht="18.75">
      <c r="E87" s="105"/>
    </row>
    <row r="88" s="37" customFormat="1" ht="18.75">
      <c r="E88" s="105"/>
    </row>
    <row r="89" s="37" customFormat="1" ht="18.75">
      <c r="E89" s="105"/>
    </row>
    <row r="90" s="37" customFormat="1" ht="18.75">
      <c r="E90" s="105"/>
    </row>
    <row r="91" s="37" customFormat="1" ht="18.75">
      <c r="E91" s="105"/>
    </row>
    <row r="92" s="37" customFormat="1" ht="18.75">
      <c r="E92" s="105"/>
    </row>
    <row r="93" s="37" customFormat="1" ht="18.75">
      <c r="E93" s="105"/>
    </row>
    <row r="94" s="37" customFormat="1" ht="18.75">
      <c r="E94" s="105"/>
    </row>
    <row r="95" s="37" customFormat="1" ht="18.75">
      <c r="E95" s="105"/>
    </row>
    <row r="96" s="37" customFormat="1" ht="18.75">
      <c r="E96" s="105"/>
    </row>
    <row r="97" s="37" customFormat="1" ht="18.75">
      <c r="E97" s="105"/>
    </row>
    <row r="98" s="37" customFormat="1" ht="18.75">
      <c r="E98" s="105"/>
    </row>
    <row r="99" s="37" customFormat="1" ht="18.75">
      <c r="E99" s="105"/>
    </row>
    <row r="100" s="37" customFormat="1" ht="18.75">
      <c r="E100" s="105"/>
    </row>
    <row r="101" s="37" customFormat="1" ht="18.75">
      <c r="E101" s="105"/>
    </row>
    <row r="102" s="37" customFormat="1" ht="18.75">
      <c r="E102" s="105"/>
    </row>
    <row r="103" s="37" customFormat="1" ht="18.75">
      <c r="E103" s="105"/>
    </row>
    <row r="104" s="37" customFormat="1" ht="18.75">
      <c r="E104" s="105"/>
    </row>
    <row r="105" s="37" customFormat="1" ht="18.75">
      <c r="E105" s="105"/>
    </row>
    <row r="106" s="37" customFormat="1" ht="18.75">
      <c r="E106" s="105"/>
    </row>
    <row r="107" s="37" customFormat="1" ht="18.75">
      <c r="E107" s="105"/>
    </row>
    <row r="108" s="37" customFormat="1" ht="18.75">
      <c r="E108" s="105"/>
    </row>
    <row r="109" s="37" customFormat="1" ht="18.75">
      <c r="E109" s="105"/>
    </row>
    <row r="110" s="37" customFormat="1" ht="18.75">
      <c r="E110" s="105"/>
    </row>
    <row r="111" s="37" customFormat="1" ht="18.75">
      <c r="E111" s="105"/>
    </row>
    <row r="112" s="37" customFormat="1" ht="18.75">
      <c r="E112" s="105"/>
    </row>
    <row r="113" s="37" customFormat="1" ht="18.75">
      <c r="E113" s="105"/>
    </row>
    <row r="114" s="37" customFormat="1" ht="18.75">
      <c r="E114" s="105"/>
    </row>
    <row r="115" s="37" customFormat="1" ht="18.75">
      <c r="E115" s="105"/>
    </row>
    <row r="116" s="37" customFormat="1" ht="18.75">
      <c r="E116" s="105"/>
    </row>
    <row r="117" s="37" customFormat="1" ht="18.75">
      <c r="E117" s="105"/>
    </row>
    <row r="118" s="37" customFormat="1" ht="18.75">
      <c r="E118" s="105"/>
    </row>
    <row r="119" s="37" customFormat="1" ht="18.75">
      <c r="E119" s="105"/>
    </row>
    <row r="120" s="37" customFormat="1" ht="18.75">
      <c r="E120" s="105"/>
    </row>
    <row r="121" s="37" customFormat="1" ht="18.75">
      <c r="E121" s="105"/>
    </row>
    <row r="122" s="37" customFormat="1" ht="18.75">
      <c r="E122" s="105"/>
    </row>
    <row r="123" s="37" customFormat="1" ht="18.75">
      <c r="E123" s="105"/>
    </row>
    <row r="124" s="37" customFormat="1" ht="18.75">
      <c r="E124" s="105"/>
    </row>
    <row r="125" s="37" customFormat="1" ht="18.75">
      <c r="E125" s="105"/>
    </row>
    <row r="126" s="37" customFormat="1" ht="18.75">
      <c r="E126" s="105"/>
    </row>
    <row r="127" s="37" customFormat="1" ht="18.75">
      <c r="E127" s="105"/>
    </row>
    <row r="128" s="37" customFormat="1" ht="18.75">
      <c r="E128" s="105"/>
    </row>
    <row r="129" s="37" customFormat="1" ht="18.75">
      <c r="E129" s="105"/>
    </row>
    <row r="130" s="37" customFormat="1" ht="18.75">
      <c r="E130" s="105"/>
    </row>
    <row r="131" s="37" customFormat="1" ht="18.75">
      <c r="E131" s="105"/>
    </row>
    <row r="132" s="37" customFormat="1" ht="18.75">
      <c r="E132" s="105"/>
    </row>
    <row r="133" s="37" customFormat="1" ht="18.75">
      <c r="E133" s="105"/>
    </row>
    <row r="134" s="37" customFormat="1" ht="18.75">
      <c r="E134" s="105"/>
    </row>
    <row r="135" s="37" customFormat="1" ht="18.75">
      <c r="E135" s="105"/>
    </row>
    <row r="136" s="37" customFormat="1" ht="18.75">
      <c r="E136" s="105"/>
    </row>
    <row r="137" s="37" customFormat="1" ht="18.75">
      <c r="E137" s="105"/>
    </row>
    <row r="138" s="37" customFormat="1" ht="18.75">
      <c r="E138" s="105"/>
    </row>
    <row r="139" s="37" customFormat="1" ht="18.75">
      <c r="E139" s="105"/>
    </row>
    <row r="140" s="37" customFormat="1" ht="18.75">
      <c r="E140" s="105"/>
    </row>
    <row r="141" s="37" customFormat="1" ht="18.75">
      <c r="E141" s="105"/>
    </row>
    <row r="142" s="37" customFormat="1" ht="18.75">
      <c r="E142" s="105"/>
    </row>
    <row r="143" s="37" customFormat="1" ht="18.75">
      <c r="E143" s="105"/>
    </row>
    <row r="144" s="37" customFormat="1" ht="18.75">
      <c r="E144" s="105"/>
    </row>
    <row r="145" s="37" customFormat="1" ht="18.75">
      <c r="E145" s="105"/>
    </row>
    <row r="146" s="37" customFormat="1" ht="18.75">
      <c r="E146" s="105"/>
    </row>
    <row r="147" s="37" customFormat="1" ht="18.75">
      <c r="E147" s="105"/>
    </row>
    <row r="148" s="37" customFormat="1" ht="18.75">
      <c r="E148" s="105"/>
    </row>
    <row r="149" s="37" customFormat="1" ht="18.75">
      <c r="E149" s="105"/>
    </row>
    <row r="150" s="37" customFormat="1" ht="18.75">
      <c r="E150" s="105"/>
    </row>
    <row r="151" s="37" customFormat="1" ht="18.75">
      <c r="E151" s="105"/>
    </row>
    <row r="152" s="37" customFormat="1" ht="18.75">
      <c r="E152" s="105"/>
    </row>
    <row r="153" s="37" customFormat="1" ht="18.75">
      <c r="E153" s="105"/>
    </row>
    <row r="154" s="37" customFormat="1" ht="18.75">
      <c r="E154" s="105"/>
    </row>
    <row r="155" s="37" customFormat="1" ht="18.75">
      <c r="E155" s="105"/>
    </row>
    <row r="156" s="37" customFormat="1" ht="18.75">
      <c r="E156" s="105"/>
    </row>
    <row r="157" s="37" customFormat="1" ht="18.75">
      <c r="E157" s="105"/>
    </row>
    <row r="158" s="37" customFormat="1" ht="18.75">
      <c r="E158" s="105"/>
    </row>
    <row r="159" s="37" customFormat="1" ht="18.75">
      <c r="E159" s="105"/>
    </row>
    <row r="160" s="37" customFormat="1" ht="18.75">
      <c r="E160" s="105"/>
    </row>
    <row r="161" s="37" customFormat="1" ht="18.75">
      <c r="E161" s="105"/>
    </row>
    <row r="162" s="37" customFormat="1" ht="18.75">
      <c r="E162" s="105"/>
    </row>
    <row r="163" s="37" customFormat="1" ht="18.75">
      <c r="E163" s="105"/>
    </row>
    <row r="164" s="37" customFormat="1" ht="18.75">
      <c r="E164" s="105"/>
    </row>
    <row r="165" s="37" customFormat="1" ht="18.75">
      <c r="E165" s="105"/>
    </row>
    <row r="166" s="37" customFormat="1" ht="18.75">
      <c r="E166" s="105"/>
    </row>
    <row r="167" s="37" customFormat="1" ht="18.75">
      <c r="E167" s="105"/>
    </row>
    <row r="168" s="37" customFormat="1" ht="18.75">
      <c r="E168" s="105"/>
    </row>
    <row r="169" s="37" customFormat="1" ht="18.75">
      <c r="E169" s="105"/>
    </row>
    <row r="170" s="37" customFormat="1" ht="18.75">
      <c r="E170" s="105"/>
    </row>
    <row r="171" s="37" customFormat="1" ht="18.75">
      <c r="E171" s="105"/>
    </row>
    <row r="172" s="37" customFormat="1" ht="18.75">
      <c r="E172" s="105"/>
    </row>
    <row r="173" s="37" customFormat="1" ht="18.75">
      <c r="E173" s="105"/>
    </row>
    <row r="174" s="37" customFormat="1" ht="18.75">
      <c r="E174" s="105"/>
    </row>
    <row r="175" s="37" customFormat="1" ht="18.75">
      <c r="E175" s="105"/>
    </row>
    <row r="176" s="37" customFormat="1" ht="18.75">
      <c r="E176" s="105"/>
    </row>
    <row r="177" s="37" customFormat="1" ht="18.75">
      <c r="E177" s="105"/>
    </row>
    <row r="178" s="37" customFormat="1" ht="18.75">
      <c r="E178" s="105"/>
    </row>
    <row r="179" s="37" customFormat="1" ht="18.75">
      <c r="E179" s="105"/>
    </row>
    <row r="180" s="37" customFormat="1" ht="18.75">
      <c r="E180" s="105"/>
    </row>
    <row r="181" s="37" customFormat="1" ht="18.75">
      <c r="E181" s="105"/>
    </row>
    <row r="182" s="37" customFormat="1" ht="18.75">
      <c r="E182" s="105"/>
    </row>
    <row r="183" s="37" customFormat="1" ht="18.75">
      <c r="E183" s="105"/>
    </row>
    <row r="184" s="37" customFormat="1" ht="18.75">
      <c r="E184" s="105"/>
    </row>
    <row r="185" s="37" customFormat="1" ht="18.75">
      <c r="E185" s="105"/>
    </row>
    <row r="186" s="37" customFormat="1" ht="18.75">
      <c r="E186" s="105"/>
    </row>
    <row r="187" s="37" customFormat="1" ht="18.75">
      <c r="E187" s="105"/>
    </row>
    <row r="188" s="37" customFormat="1" ht="18.75">
      <c r="E188" s="105"/>
    </row>
    <row r="189" s="37" customFormat="1" ht="18.75">
      <c r="E189" s="105"/>
    </row>
    <row r="190" s="37" customFormat="1" ht="18.75">
      <c r="E190" s="105"/>
    </row>
    <row r="191" s="37" customFormat="1" ht="18.75">
      <c r="E191" s="105"/>
    </row>
    <row r="192" s="37" customFormat="1" ht="18.75">
      <c r="E192" s="105"/>
    </row>
    <row r="193" s="37" customFormat="1" ht="18.75">
      <c r="E193" s="105"/>
    </row>
    <row r="194" s="37" customFormat="1" ht="18.75">
      <c r="E194" s="105"/>
    </row>
    <row r="195" s="37" customFormat="1" ht="18.75">
      <c r="E195" s="105"/>
    </row>
    <row r="196" s="37" customFormat="1" ht="18.75">
      <c r="E196" s="105"/>
    </row>
    <row r="197" s="37" customFormat="1" ht="18.75">
      <c r="E197" s="105"/>
    </row>
    <row r="198" s="37" customFormat="1" ht="18.75">
      <c r="E198" s="105"/>
    </row>
    <row r="199" s="37" customFormat="1" ht="18.75">
      <c r="E199" s="105"/>
    </row>
    <row r="200" s="37" customFormat="1" ht="18.75">
      <c r="E200" s="105"/>
    </row>
    <row r="201" s="37" customFormat="1" ht="18.75">
      <c r="E201" s="105"/>
    </row>
    <row r="202" s="37" customFormat="1" ht="18.75">
      <c r="E202" s="105"/>
    </row>
    <row r="203" s="37" customFormat="1" ht="18.75">
      <c r="E203" s="105"/>
    </row>
    <row r="204" s="37" customFormat="1" ht="18.75">
      <c r="E204" s="105"/>
    </row>
    <row r="205" s="37" customFormat="1" ht="18.75">
      <c r="E205" s="105"/>
    </row>
    <row r="206" s="37" customFormat="1" ht="18.75">
      <c r="E206" s="105"/>
    </row>
    <row r="207" s="37" customFormat="1" ht="18.75">
      <c r="E207" s="105"/>
    </row>
    <row r="208" s="37" customFormat="1" ht="18.75">
      <c r="E208" s="105"/>
    </row>
    <row r="209" s="37" customFormat="1" ht="18.75">
      <c r="E209" s="105"/>
    </row>
    <row r="210" s="37" customFormat="1" ht="18.75">
      <c r="E210" s="105"/>
    </row>
    <row r="211" s="37" customFormat="1" ht="18.75">
      <c r="E211" s="105"/>
    </row>
    <row r="212" s="37" customFormat="1" ht="18.75">
      <c r="E212" s="105"/>
    </row>
    <row r="213" s="37" customFormat="1" ht="18.75">
      <c r="E213" s="105"/>
    </row>
    <row r="214" s="37" customFormat="1" ht="18.75">
      <c r="E214" s="105"/>
    </row>
    <row r="215" s="37" customFormat="1" ht="18.75">
      <c r="E215" s="105"/>
    </row>
    <row r="216" s="37" customFormat="1" ht="18.75">
      <c r="E216" s="105"/>
    </row>
    <row r="217" s="37" customFormat="1" ht="18.75">
      <c r="E217" s="105"/>
    </row>
    <row r="218" s="37" customFormat="1" ht="18.75">
      <c r="E218" s="105"/>
    </row>
    <row r="219" s="37" customFormat="1" ht="18.75">
      <c r="E219" s="105"/>
    </row>
    <row r="220" s="37" customFormat="1" ht="18.75">
      <c r="E220" s="105"/>
    </row>
    <row r="221" s="37" customFormat="1" ht="18.75">
      <c r="E221" s="105"/>
    </row>
    <row r="222" s="37" customFormat="1" ht="18.75">
      <c r="E222" s="105"/>
    </row>
    <row r="223" s="37" customFormat="1" ht="18.75">
      <c r="E223" s="105"/>
    </row>
    <row r="224" s="37" customFormat="1" ht="18.75">
      <c r="E224" s="105"/>
    </row>
    <row r="225" s="37" customFormat="1" ht="18.75">
      <c r="E225" s="105"/>
    </row>
    <row r="226" s="37" customFormat="1" ht="18.75">
      <c r="E226" s="105"/>
    </row>
    <row r="227" s="37" customFormat="1" ht="18.75">
      <c r="E227" s="105"/>
    </row>
    <row r="228" s="37" customFormat="1" ht="18.75">
      <c r="E228" s="105"/>
    </row>
    <row r="229" s="37" customFormat="1" ht="18.75">
      <c r="E229" s="105"/>
    </row>
    <row r="230" s="37" customFormat="1" ht="18.75">
      <c r="E230" s="105"/>
    </row>
    <row r="231" s="37" customFormat="1" ht="18.75">
      <c r="E231" s="105"/>
    </row>
    <row r="232" s="37" customFormat="1" ht="18.75">
      <c r="E232" s="105"/>
    </row>
    <row r="233" s="37" customFormat="1" ht="18.75">
      <c r="E233" s="105"/>
    </row>
    <row r="234" s="37" customFormat="1" ht="18.75">
      <c r="E234" s="105"/>
    </row>
    <row r="235" s="37" customFormat="1" ht="18.75">
      <c r="E235" s="105"/>
    </row>
    <row r="236" s="37" customFormat="1" ht="18.75">
      <c r="E236" s="105"/>
    </row>
    <row r="237" s="37" customFormat="1" ht="18.75">
      <c r="E237" s="105"/>
    </row>
    <row r="238" s="37" customFormat="1" ht="18.75">
      <c r="E238" s="105"/>
    </row>
    <row r="239" spans="1:2" ht="18.75">
      <c r="A239" s="37"/>
      <c r="B239" s="37"/>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72"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45"/>
  <sheetViews>
    <sheetView showGridLines="0" zoomScale="70" zoomScaleNormal="70" zoomScalePageLayoutView="0" workbookViewId="0" topLeftCell="A34">
      <selection activeCell="A1" sqref="A1"/>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0" t="s">
        <v>51</v>
      </c>
      <c r="C2" s="21"/>
      <c r="D2" s="2"/>
      <c r="E2" s="2"/>
      <c r="F2" s="2"/>
      <c r="G2" s="2"/>
      <c r="H2" s="2"/>
      <c r="I2" s="2"/>
      <c r="J2" s="2"/>
      <c r="K2" s="2"/>
      <c r="L2" s="2"/>
      <c r="M2" s="2"/>
      <c r="N2" s="2"/>
    </row>
    <row r="3" spans="2:14" ht="39.75" customHeight="1" thickBot="1">
      <c r="B3" s="47" t="s">
        <v>313</v>
      </c>
      <c r="C3" s="47"/>
      <c r="D3" s="48"/>
      <c r="E3" s="48"/>
      <c r="F3" s="48"/>
      <c r="G3" s="48"/>
      <c r="H3" s="48"/>
      <c r="I3" s="48"/>
      <c r="J3" s="48"/>
      <c r="K3" s="48"/>
      <c r="L3" s="48"/>
      <c r="M3" s="48"/>
      <c r="N3" s="48"/>
    </row>
    <row r="4" spans="2:14" s="22" customFormat="1" ht="28.5" customHeight="1">
      <c r="B4" s="49" t="s">
        <v>25</v>
      </c>
      <c r="C4" s="224" t="s">
        <v>270</v>
      </c>
      <c r="D4" s="50" t="s">
        <v>26</v>
      </c>
      <c r="E4" s="50" t="s">
        <v>27</v>
      </c>
      <c r="F4" s="50" t="s">
        <v>28</v>
      </c>
      <c r="G4" s="50" t="s">
        <v>29</v>
      </c>
      <c r="H4" s="50" t="s">
        <v>30</v>
      </c>
      <c r="I4" s="51" t="s">
        <v>31</v>
      </c>
      <c r="J4" s="52"/>
      <c r="K4" s="51" t="s">
        <v>32</v>
      </c>
      <c r="L4" s="51"/>
      <c r="M4" s="52"/>
      <c r="N4" s="222" t="s">
        <v>269</v>
      </c>
    </row>
    <row r="5" spans="2:14" s="22" customFormat="1" ht="28.5" customHeight="1" thickBot="1">
      <c r="B5" s="53" t="s">
        <v>33</v>
      </c>
      <c r="C5" s="225"/>
      <c r="D5" s="35" t="s">
        <v>34</v>
      </c>
      <c r="E5" s="35" t="s">
        <v>35</v>
      </c>
      <c r="F5" s="36" t="s">
        <v>36</v>
      </c>
      <c r="G5" s="36" t="s">
        <v>157</v>
      </c>
      <c r="H5" s="36" t="s">
        <v>37</v>
      </c>
      <c r="I5" s="35" t="s">
        <v>38</v>
      </c>
      <c r="J5" s="35" t="s">
        <v>39</v>
      </c>
      <c r="K5" s="35" t="s">
        <v>40</v>
      </c>
      <c r="L5" s="35" t="s">
        <v>41</v>
      </c>
      <c r="M5" s="35" t="s">
        <v>42</v>
      </c>
      <c r="N5" s="223"/>
    </row>
    <row r="6" spans="2:14" s="15" customFormat="1" ht="33.75" customHeight="1" thickTop="1">
      <c r="B6" s="54" t="s">
        <v>63</v>
      </c>
      <c r="C6" s="102" t="s">
        <v>127</v>
      </c>
      <c r="D6" s="69" t="s">
        <v>65</v>
      </c>
      <c r="E6" s="65" t="s">
        <v>133</v>
      </c>
      <c r="F6" s="144">
        <v>1441</v>
      </c>
      <c r="G6" s="72" t="s">
        <v>79</v>
      </c>
      <c r="H6" s="92" t="s">
        <v>158</v>
      </c>
      <c r="I6" s="93" t="s">
        <v>159</v>
      </c>
      <c r="J6" s="93" t="s">
        <v>160</v>
      </c>
      <c r="K6" s="94" t="s">
        <v>167</v>
      </c>
      <c r="L6" s="20"/>
      <c r="M6" s="20"/>
      <c r="N6" s="100" t="s">
        <v>267</v>
      </c>
    </row>
    <row r="7" spans="2:14" s="3" customFormat="1" ht="33.75" customHeight="1">
      <c r="B7" s="54" t="s">
        <v>63</v>
      </c>
      <c r="C7" s="62" t="s">
        <v>128</v>
      </c>
      <c r="D7" s="70" t="s">
        <v>66</v>
      </c>
      <c r="E7" s="65" t="s">
        <v>134</v>
      </c>
      <c r="F7" s="144">
        <v>1442</v>
      </c>
      <c r="G7" s="65" t="s">
        <v>79</v>
      </c>
      <c r="H7" s="92" t="s">
        <v>161</v>
      </c>
      <c r="I7" s="93" t="s">
        <v>162</v>
      </c>
      <c r="J7" s="93" t="s">
        <v>163</v>
      </c>
      <c r="K7" s="94" t="s">
        <v>167</v>
      </c>
      <c r="L7" s="4"/>
      <c r="M7" s="4"/>
      <c r="N7" s="100" t="s">
        <v>267</v>
      </c>
    </row>
    <row r="8" spans="2:14" s="3" customFormat="1" ht="33.75" customHeight="1">
      <c r="B8" s="54" t="s">
        <v>63</v>
      </c>
      <c r="C8" s="62" t="s">
        <v>128</v>
      </c>
      <c r="D8" s="70" t="s">
        <v>67</v>
      </c>
      <c r="E8" s="65" t="s">
        <v>135</v>
      </c>
      <c r="F8" s="144">
        <v>1438</v>
      </c>
      <c r="G8" s="65" t="s">
        <v>79</v>
      </c>
      <c r="H8" s="92" t="s">
        <v>164</v>
      </c>
      <c r="I8" s="93" t="s">
        <v>165</v>
      </c>
      <c r="J8" s="93" t="s">
        <v>166</v>
      </c>
      <c r="K8" s="94" t="s">
        <v>167</v>
      </c>
      <c r="L8" s="4"/>
      <c r="M8" s="4"/>
      <c r="N8" s="100" t="s">
        <v>267</v>
      </c>
    </row>
    <row r="9" spans="2:14" s="3" customFormat="1" ht="33.75" customHeight="1">
      <c r="B9" s="54" t="s">
        <v>63</v>
      </c>
      <c r="C9" s="62" t="s">
        <v>128</v>
      </c>
      <c r="D9" s="70" t="s">
        <v>70</v>
      </c>
      <c r="E9" s="65" t="s">
        <v>132</v>
      </c>
      <c r="F9" s="144">
        <v>1298</v>
      </c>
      <c r="G9" s="65" t="s">
        <v>79</v>
      </c>
      <c r="H9" s="92" t="s">
        <v>170</v>
      </c>
      <c r="I9" s="93" t="s">
        <v>168</v>
      </c>
      <c r="J9" s="93" t="s">
        <v>169</v>
      </c>
      <c r="K9" s="94" t="s">
        <v>167</v>
      </c>
      <c r="L9" s="4"/>
      <c r="M9" s="4"/>
      <c r="N9" s="100" t="s">
        <v>267</v>
      </c>
    </row>
    <row r="10" spans="2:17" s="3" customFormat="1" ht="33.75" customHeight="1">
      <c r="B10" s="54" t="s">
        <v>63</v>
      </c>
      <c r="C10" s="62" t="s">
        <v>128</v>
      </c>
      <c r="D10" s="70" t="s">
        <v>68</v>
      </c>
      <c r="E10" s="65" t="s">
        <v>132</v>
      </c>
      <c r="F10" s="144">
        <v>1434</v>
      </c>
      <c r="G10" s="65" t="s">
        <v>79</v>
      </c>
      <c r="H10" s="92" t="s">
        <v>171</v>
      </c>
      <c r="I10" s="93" t="s">
        <v>162</v>
      </c>
      <c r="J10" s="93" t="s">
        <v>163</v>
      </c>
      <c r="K10" s="94" t="s">
        <v>167</v>
      </c>
      <c r="L10" s="4"/>
      <c r="M10" s="4"/>
      <c r="N10" s="100" t="s">
        <v>267</v>
      </c>
      <c r="Q10" s="24"/>
    </row>
    <row r="11" spans="2:14" s="3" customFormat="1" ht="33.75" customHeight="1">
      <c r="B11" s="54" t="s">
        <v>72</v>
      </c>
      <c r="C11" s="62" t="s">
        <v>128</v>
      </c>
      <c r="D11" s="70" t="s">
        <v>74</v>
      </c>
      <c r="E11" s="65" t="s">
        <v>132</v>
      </c>
      <c r="F11" s="144">
        <v>1443</v>
      </c>
      <c r="G11" s="65" t="s">
        <v>79</v>
      </c>
      <c r="H11" s="92" t="s">
        <v>172</v>
      </c>
      <c r="I11" s="93" t="s">
        <v>173</v>
      </c>
      <c r="J11" s="93" t="s">
        <v>174</v>
      </c>
      <c r="K11" s="94" t="s">
        <v>167</v>
      </c>
      <c r="L11" s="4"/>
      <c r="M11" s="4"/>
      <c r="N11" s="100" t="s">
        <v>267</v>
      </c>
    </row>
    <row r="12" spans="2:14" s="3" customFormat="1" ht="33.75" customHeight="1">
      <c r="B12" s="54" t="s">
        <v>72</v>
      </c>
      <c r="C12" s="62" t="s">
        <v>128</v>
      </c>
      <c r="D12" s="70" t="s">
        <v>75</v>
      </c>
      <c r="E12" s="65" t="s">
        <v>132</v>
      </c>
      <c r="F12" s="144">
        <v>1427</v>
      </c>
      <c r="G12" s="65" t="s">
        <v>79</v>
      </c>
      <c r="H12" s="96" t="s">
        <v>175</v>
      </c>
      <c r="I12" s="97" t="s">
        <v>176</v>
      </c>
      <c r="J12" s="97" t="s">
        <v>177</v>
      </c>
      <c r="K12" s="94" t="s">
        <v>167</v>
      </c>
      <c r="L12" s="4"/>
      <c r="M12" s="4"/>
      <c r="N12" s="100" t="s">
        <v>267</v>
      </c>
    </row>
    <row r="13" spans="2:14" s="3" customFormat="1" ht="33.75" customHeight="1">
      <c r="B13" s="54" t="s">
        <v>72</v>
      </c>
      <c r="C13" s="62" t="s">
        <v>128</v>
      </c>
      <c r="D13" s="70" t="s">
        <v>77</v>
      </c>
      <c r="E13" s="65" t="s">
        <v>132</v>
      </c>
      <c r="F13" s="144">
        <v>1430</v>
      </c>
      <c r="G13" s="65" t="s">
        <v>79</v>
      </c>
      <c r="H13" s="92" t="s">
        <v>178</v>
      </c>
      <c r="I13" s="93" t="s">
        <v>179</v>
      </c>
      <c r="J13" s="93" t="s">
        <v>180</v>
      </c>
      <c r="K13" s="94" t="s">
        <v>167</v>
      </c>
      <c r="L13" s="4"/>
      <c r="M13" s="4"/>
      <c r="N13" s="100" t="s">
        <v>267</v>
      </c>
    </row>
    <row r="14" spans="2:14" s="3" customFormat="1" ht="33.75" customHeight="1">
      <c r="B14" s="54" t="s">
        <v>80</v>
      </c>
      <c r="C14" s="62" t="s">
        <v>129</v>
      </c>
      <c r="D14" s="70" t="s">
        <v>81</v>
      </c>
      <c r="E14" s="65" t="s">
        <v>132</v>
      </c>
      <c r="F14" s="144">
        <v>1444</v>
      </c>
      <c r="G14" s="65" t="s">
        <v>79</v>
      </c>
      <c r="H14" s="92" t="s">
        <v>181</v>
      </c>
      <c r="I14" s="93" t="s">
        <v>168</v>
      </c>
      <c r="J14" s="93" t="s">
        <v>169</v>
      </c>
      <c r="K14" s="94" t="s">
        <v>167</v>
      </c>
      <c r="L14" s="4"/>
      <c r="M14" s="4"/>
      <c r="N14" s="100" t="s">
        <v>267</v>
      </c>
    </row>
    <row r="15" spans="2:14" s="3" customFormat="1" ht="33.75" customHeight="1">
      <c r="B15" s="54" t="s">
        <v>82</v>
      </c>
      <c r="C15" s="62" t="s">
        <v>128</v>
      </c>
      <c r="D15" s="70" t="s">
        <v>83</v>
      </c>
      <c r="E15" s="65" t="s">
        <v>132</v>
      </c>
      <c r="F15" s="144">
        <v>1445</v>
      </c>
      <c r="G15" s="65" t="s">
        <v>79</v>
      </c>
      <c r="H15" s="92" t="s">
        <v>182</v>
      </c>
      <c r="I15" s="97" t="s">
        <v>183</v>
      </c>
      <c r="J15" s="97" t="s">
        <v>184</v>
      </c>
      <c r="K15" s="94" t="s">
        <v>167</v>
      </c>
      <c r="L15" s="4"/>
      <c r="M15" s="4"/>
      <c r="N15" s="100" t="s">
        <v>267</v>
      </c>
    </row>
    <row r="16" spans="2:14" s="3" customFormat="1" ht="33.75" customHeight="1">
      <c r="B16" s="54" t="s">
        <v>84</v>
      </c>
      <c r="C16" s="62" t="s">
        <v>128</v>
      </c>
      <c r="D16" s="70" t="s">
        <v>85</v>
      </c>
      <c r="E16" s="65" t="s">
        <v>132</v>
      </c>
      <c r="F16" s="144">
        <v>1446</v>
      </c>
      <c r="G16" s="65" t="s">
        <v>79</v>
      </c>
      <c r="H16" s="92" t="s">
        <v>185</v>
      </c>
      <c r="I16" s="97" t="s">
        <v>186</v>
      </c>
      <c r="J16" s="97" t="s">
        <v>187</v>
      </c>
      <c r="K16" s="94" t="s">
        <v>167</v>
      </c>
      <c r="L16" s="4"/>
      <c r="M16" s="4"/>
      <c r="N16" s="100" t="s">
        <v>267</v>
      </c>
    </row>
    <row r="17" spans="2:14" s="3" customFormat="1" ht="33.75" customHeight="1">
      <c r="B17" s="54" t="s">
        <v>86</v>
      </c>
      <c r="C17" s="62" t="s">
        <v>128</v>
      </c>
      <c r="D17" s="70" t="s">
        <v>87</v>
      </c>
      <c r="E17" s="65" t="s">
        <v>136</v>
      </c>
      <c r="F17" s="144">
        <v>1419</v>
      </c>
      <c r="G17" s="65" t="s">
        <v>79</v>
      </c>
      <c r="H17" s="92" t="s">
        <v>188</v>
      </c>
      <c r="I17" s="93" t="s">
        <v>189</v>
      </c>
      <c r="J17" s="93" t="s">
        <v>190</v>
      </c>
      <c r="K17" s="94" t="s">
        <v>167</v>
      </c>
      <c r="L17" s="4"/>
      <c r="M17" s="4"/>
      <c r="N17" s="100" t="s">
        <v>268</v>
      </c>
    </row>
    <row r="18" spans="2:14" s="3" customFormat="1" ht="33.75" customHeight="1">
      <c r="B18" s="54" t="s">
        <v>86</v>
      </c>
      <c r="C18" s="62" t="s">
        <v>128</v>
      </c>
      <c r="D18" s="70" t="s">
        <v>88</v>
      </c>
      <c r="E18" s="65" t="s">
        <v>131</v>
      </c>
      <c r="F18" s="144">
        <v>1432</v>
      </c>
      <c r="G18" s="65" t="s">
        <v>79</v>
      </c>
      <c r="H18" s="92" t="s">
        <v>191</v>
      </c>
      <c r="I18" s="93" t="s">
        <v>192</v>
      </c>
      <c r="J18" s="93" t="s">
        <v>193</v>
      </c>
      <c r="K18" s="94" t="s">
        <v>167</v>
      </c>
      <c r="L18" s="4"/>
      <c r="M18" s="4"/>
      <c r="N18" s="100" t="s">
        <v>268</v>
      </c>
    </row>
    <row r="19" spans="2:14" s="3" customFormat="1" ht="33.75" customHeight="1">
      <c r="B19" s="54" t="s">
        <v>86</v>
      </c>
      <c r="C19" s="62" t="s">
        <v>128</v>
      </c>
      <c r="D19" s="70" t="s">
        <v>89</v>
      </c>
      <c r="E19" s="65" t="s">
        <v>131</v>
      </c>
      <c r="F19" s="144">
        <v>1433</v>
      </c>
      <c r="G19" s="65" t="s">
        <v>79</v>
      </c>
      <c r="H19" s="92" t="s">
        <v>194</v>
      </c>
      <c r="I19" s="93" t="s">
        <v>195</v>
      </c>
      <c r="J19" s="93" t="s">
        <v>196</v>
      </c>
      <c r="K19" s="94" t="s">
        <v>167</v>
      </c>
      <c r="L19" s="4"/>
      <c r="M19" s="4"/>
      <c r="N19" s="100" t="s">
        <v>271</v>
      </c>
    </row>
    <row r="20" spans="2:14" s="3" customFormat="1" ht="33.75" customHeight="1">
      <c r="B20" s="54" t="s">
        <v>90</v>
      </c>
      <c r="C20" s="62" t="s">
        <v>128</v>
      </c>
      <c r="D20" s="70" t="s">
        <v>91</v>
      </c>
      <c r="E20" s="65" t="s">
        <v>131</v>
      </c>
      <c r="F20" s="144">
        <v>1422</v>
      </c>
      <c r="G20" s="65" t="s">
        <v>79</v>
      </c>
      <c r="H20" s="92" t="s">
        <v>197</v>
      </c>
      <c r="I20" s="93" t="s">
        <v>198</v>
      </c>
      <c r="J20" s="93" t="s">
        <v>199</v>
      </c>
      <c r="K20" s="94" t="s">
        <v>167</v>
      </c>
      <c r="L20" s="4"/>
      <c r="M20" s="4"/>
      <c r="N20" s="100" t="s">
        <v>268</v>
      </c>
    </row>
    <row r="21" spans="2:14" s="3" customFormat="1" ht="33.75" customHeight="1">
      <c r="B21" s="54" t="s">
        <v>90</v>
      </c>
      <c r="C21" s="62" t="s">
        <v>128</v>
      </c>
      <c r="D21" s="70" t="s">
        <v>92</v>
      </c>
      <c r="E21" s="65" t="s">
        <v>131</v>
      </c>
      <c r="F21" s="144">
        <v>1425</v>
      </c>
      <c r="G21" s="65" t="s">
        <v>79</v>
      </c>
      <c r="H21" s="92" t="s">
        <v>200</v>
      </c>
      <c r="I21" s="93" t="s">
        <v>201</v>
      </c>
      <c r="J21" s="93" t="s">
        <v>202</v>
      </c>
      <c r="K21" s="94" t="s">
        <v>167</v>
      </c>
      <c r="L21" s="4"/>
      <c r="M21" s="4"/>
      <c r="N21" s="100" t="s">
        <v>268</v>
      </c>
    </row>
    <row r="22" spans="2:14" s="3" customFormat="1" ht="33.75" customHeight="1">
      <c r="B22" s="54" t="s">
        <v>90</v>
      </c>
      <c r="C22" s="62" t="s">
        <v>128</v>
      </c>
      <c r="D22" s="70" t="s">
        <v>93</v>
      </c>
      <c r="E22" s="65" t="s">
        <v>131</v>
      </c>
      <c r="F22" s="144">
        <v>1431</v>
      </c>
      <c r="G22" s="65" t="s">
        <v>79</v>
      </c>
      <c r="H22" s="92" t="s">
        <v>203</v>
      </c>
      <c r="I22" s="93" t="s">
        <v>204</v>
      </c>
      <c r="J22" s="93" t="s">
        <v>205</v>
      </c>
      <c r="K22" s="94" t="s">
        <v>167</v>
      </c>
      <c r="L22" s="4"/>
      <c r="M22" s="4"/>
      <c r="N22" s="100" t="s">
        <v>271</v>
      </c>
    </row>
    <row r="23" spans="2:14" s="3" customFormat="1" ht="33.75" customHeight="1">
      <c r="B23" s="54" t="s">
        <v>94</v>
      </c>
      <c r="C23" s="62" t="s">
        <v>128</v>
      </c>
      <c r="D23" s="70" t="s">
        <v>95</v>
      </c>
      <c r="E23" s="65" t="s">
        <v>131</v>
      </c>
      <c r="F23" s="144">
        <v>1423</v>
      </c>
      <c r="G23" s="65" t="s">
        <v>79</v>
      </c>
      <c r="H23" s="92" t="s">
        <v>206</v>
      </c>
      <c r="I23" s="93" t="s">
        <v>207</v>
      </c>
      <c r="J23" s="93" t="s">
        <v>208</v>
      </c>
      <c r="K23" s="94" t="s">
        <v>167</v>
      </c>
      <c r="L23" s="4"/>
      <c r="M23" s="4"/>
      <c r="N23" s="100" t="s">
        <v>268</v>
      </c>
    </row>
    <row r="24" spans="2:14" s="3" customFormat="1" ht="33.75" customHeight="1">
      <c r="B24" s="54" t="s">
        <v>94</v>
      </c>
      <c r="C24" s="62" t="s">
        <v>128</v>
      </c>
      <c r="D24" s="70" t="s">
        <v>96</v>
      </c>
      <c r="E24" s="65" t="s">
        <v>131</v>
      </c>
      <c r="F24" s="144">
        <v>1424</v>
      </c>
      <c r="G24" s="65" t="s">
        <v>79</v>
      </c>
      <c r="H24" s="92" t="s">
        <v>209</v>
      </c>
      <c r="I24" s="93" t="s">
        <v>210</v>
      </c>
      <c r="J24" s="93" t="s">
        <v>211</v>
      </c>
      <c r="K24" s="94" t="s">
        <v>167</v>
      </c>
      <c r="L24" s="4"/>
      <c r="M24" s="4"/>
      <c r="N24" s="100" t="s">
        <v>268</v>
      </c>
    </row>
    <row r="25" spans="2:14" s="3" customFormat="1" ht="33.75" customHeight="1">
      <c r="B25" s="54" t="s">
        <v>94</v>
      </c>
      <c r="C25" s="62" t="s">
        <v>128</v>
      </c>
      <c r="D25" s="70" t="s">
        <v>97</v>
      </c>
      <c r="E25" s="65" t="s">
        <v>131</v>
      </c>
      <c r="F25" s="144">
        <v>1428</v>
      </c>
      <c r="G25" s="65" t="s">
        <v>79</v>
      </c>
      <c r="H25" s="92" t="s">
        <v>212</v>
      </c>
      <c r="I25" s="93" t="s">
        <v>213</v>
      </c>
      <c r="J25" s="93" t="s">
        <v>214</v>
      </c>
      <c r="K25" s="94" t="s">
        <v>167</v>
      </c>
      <c r="L25" s="4"/>
      <c r="M25" s="4"/>
      <c r="N25" s="100" t="s">
        <v>271</v>
      </c>
    </row>
    <row r="26" spans="2:14" s="3" customFormat="1" ht="33.75" customHeight="1">
      <c r="B26" s="54" t="s">
        <v>98</v>
      </c>
      <c r="C26" s="62" t="s">
        <v>128</v>
      </c>
      <c r="D26" s="70" t="s">
        <v>99</v>
      </c>
      <c r="E26" s="65" t="s">
        <v>131</v>
      </c>
      <c r="F26" s="144">
        <v>1421</v>
      </c>
      <c r="G26" s="65" t="s">
        <v>79</v>
      </c>
      <c r="H26" s="92" t="s">
        <v>215</v>
      </c>
      <c r="I26" s="93" t="s">
        <v>216</v>
      </c>
      <c r="J26" s="93" t="s">
        <v>217</v>
      </c>
      <c r="K26" s="94" t="s">
        <v>167</v>
      </c>
      <c r="L26" s="4"/>
      <c r="M26" s="4"/>
      <c r="N26" s="100" t="s">
        <v>268</v>
      </c>
    </row>
    <row r="27" spans="2:14" s="3" customFormat="1" ht="33.75" customHeight="1">
      <c r="B27" s="54" t="s">
        <v>98</v>
      </c>
      <c r="C27" s="62" t="s">
        <v>128</v>
      </c>
      <c r="D27" s="70" t="s">
        <v>100</v>
      </c>
      <c r="E27" s="65" t="s">
        <v>131</v>
      </c>
      <c r="F27" s="144">
        <v>1435</v>
      </c>
      <c r="G27" s="65" t="s">
        <v>79</v>
      </c>
      <c r="H27" s="92" t="s">
        <v>218</v>
      </c>
      <c r="I27" s="93" t="s">
        <v>219</v>
      </c>
      <c r="J27" s="93" t="s">
        <v>220</v>
      </c>
      <c r="K27" s="94" t="s">
        <v>167</v>
      </c>
      <c r="L27" s="4"/>
      <c r="M27" s="4"/>
      <c r="N27" s="100" t="s">
        <v>268</v>
      </c>
    </row>
    <row r="28" spans="2:14" s="3" customFormat="1" ht="33.75" customHeight="1">
      <c r="B28" s="54" t="s">
        <v>98</v>
      </c>
      <c r="C28" s="62" t="s">
        <v>128</v>
      </c>
      <c r="D28" s="70" t="s">
        <v>101</v>
      </c>
      <c r="E28" s="65" t="s">
        <v>131</v>
      </c>
      <c r="F28" s="144">
        <v>1420</v>
      </c>
      <c r="G28" s="65" t="s">
        <v>79</v>
      </c>
      <c r="H28" s="92" t="s">
        <v>221</v>
      </c>
      <c r="I28" s="93" t="s">
        <v>222</v>
      </c>
      <c r="J28" s="93" t="s">
        <v>223</v>
      </c>
      <c r="K28" s="94" t="s">
        <v>167</v>
      </c>
      <c r="L28" s="4"/>
      <c r="M28" s="4"/>
      <c r="N28" s="100" t="s">
        <v>271</v>
      </c>
    </row>
    <row r="29" spans="2:14" s="3" customFormat="1" ht="33.75" customHeight="1">
      <c r="B29" s="54" t="s">
        <v>102</v>
      </c>
      <c r="C29" s="62" t="s">
        <v>128</v>
      </c>
      <c r="D29" s="70" t="s">
        <v>103</v>
      </c>
      <c r="E29" s="65" t="s">
        <v>131</v>
      </c>
      <c r="F29" s="144">
        <v>1436</v>
      </c>
      <c r="G29" s="65" t="s">
        <v>79</v>
      </c>
      <c r="H29" s="92" t="s">
        <v>224</v>
      </c>
      <c r="I29" s="93" t="s">
        <v>225</v>
      </c>
      <c r="J29" s="93" t="s">
        <v>226</v>
      </c>
      <c r="K29" s="94" t="s">
        <v>167</v>
      </c>
      <c r="L29" s="4"/>
      <c r="M29" s="4"/>
      <c r="N29" s="100" t="s">
        <v>268</v>
      </c>
    </row>
    <row r="30" spans="2:14" s="3" customFormat="1" ht="33.75" customHeight="1">
      <c r="B30" s="54" t="s">
        <v>104</v>
      </c>
      <c r="C30" s="62" t="s">
        <v>128</v>
      </c>
      <c r="D30" s="70" t="s">
        <v>105</v>
      </c>
      <c r="E30" s="65" t="s">
        <v>131</v>
      </c>
      <c r="F30" s="144">
        <v>1437</v>
      </c>
      <c r="G30" s="65" t="s">
        <v>79</v>
      </c>
      <c r="H30" s="92" t="s">
        <v>227</v>
      </c>
      <c r="I30" s="93" t="s">
        <v>228</v>
      </c>
      <c r="J30" s="93" t="s">
        <v>229</v>
      </c>
      <c r="K30" s="94" t="s">
        <v>167</v>
      </c>
      <c r="L30" s="4"/>
      <c r="M30" s="4"/>
      <c r="N30" s="100" t="s">
        <v>268</v>
      </c>
    </row>
    <row r="31" spans="2:14" s="3" customFormat="1" ht="33.75" customHeight="1">
      <c r="B31" s="54" t="s">
        <v>106</v>
      </c>
      <c r="C31" s="62" t="s">
        <v>128</v>
      </c>
      <c r="D31" s="70" t="s">
        <v>107</v>
      </c>
      <c r="E31" s="65" t="s">
        <v>131</v>
      </c>
      <c r="F31" s="144">
        <v>1439</v>
      </c>
      <c r="G31" s="65" t="s">
        <v>79</v>
      </c>
      <c r="H31" s="92" t="s">
        <v>230</v>
      </c>
      <c r="I31" s="93" t="s">
        <v>231</v>
      </c>
      <c r="J31" s="93" t="s">
        <v>232</v>
      </c>
      <c r="K31" s="94" t="s">
        <v>167</v>
      </c>
      <c r="L31" s="4"/>
      <c r="M31" s="4"/>
      <c r="N31" s="100" t="s">
        <v>268</v>
      </c>
    </row>
    <row r="32" spans="2:14" s="3" customFormat="1" ht="33.75" customHeight="1">
      <c r="B32" s="54" t="s">
        <v>108</v>
      </c>
      <c r="C32" s="62" t="s">
        <v>128</v>
      </c>
      <c r="D32" s="70" t="s">
        <v>109</v>
      </c>
      <c r="E32" s="65" t="s">
        <v>131</v>
      </c>
      <c r="F32" s="144">
        <v>1440</v>
      </c>
      <c r="G32" s="65" t="s">
        <v>79</v>
      </c>
      <c r="H32" s="92" t="s">
        <v>233</v>
      </c>
      <c r="I32" s="93" t="s">
        <v>234</v>
      </c>
      <c r="J32" s="93" t="s">
        <v>235</v>
      </c>
      <c r="K32" s="94" t="s">
        <v>167</v>
      </c>
      <c r="L32" s="4"/>
      <c r="M32" s="4"/>
      <c r="N32" s="100" t="s">
        <v>268</v>
      </c>
    </row>
    <row r="33" spans="2:14" s="3" customFormat="1" ht="33.75" customHeight="1">
      <c r="B33" s="54" t="s">
        <v>110</v>
      </c>
      <c r="C33" s="62" t="s">
        <v>130</v>
      </c>
      <c r="D33" s="70" t="s">
        <v>111</v>
      </c>
      <c r="E33" s="65" t="s">
        <v>131</v>
      </c>
      <c r="F33" s="144">
        <v>16</v>
      </c>
      <c r="G33" s="65" t="s">
        <v>79</v>
      </c>
      <c r="H33" s="92" t="s">
        <v>236</v>
      </c>
      <c r="I33" s="93" t="s">
        <v>237</v>
      </c>
      <c r="J33" s="93" t="s">
        <v>238</v>
      </c>
      <c r="K33" s="94" t="s">
        <v>167</v>
      </c>
      <c r="L33" s="4"/>
      <c r="M33" s="4"/>
      <c r="N33" s="100" t="s">
        <v>268</v>
      </c>
    </row>
    <row r="34" spans="2:14" s="3" customFormat="1" ht="33.75" customHeight="1">
      <c r="B34" s="54" t="s">
        <v>110</v>
      </c>
      <c r="C34" s="62" t="s">
        <v>131</v>
      </c>
      <c r="D34" s="70" t="s">
        <v>112</v>
      </c>
      <c r="E34" s="65" t="s">
        <v>131</v>
      </c>
      <c r="F34" s="144">
        <v>17</v>
      </c>
      <c r="G34" s="65" t="s">
        <v>79</v>
      </c>
      <c r="H34" s="92" t="s">
        <v>239</v>
      </c>
      <c r="I34" s="93" t="s">
        <v>240</v>
      </c>
      <c r="J34" s="93" t="s">
        <v>241</v>
      </c>
      <c r="K34" s="94" t="s">
        <v>167</v>
      </c>
      <c r="L34" s="4"/>
      <c r="M34" s="4"/>
      <c r="N34" s="100" t="s">
        <v>268</v>
      </c>
    </row>
    <row r="35" spans="2:14" s="3" customFormat="1" ht="33.75" customHeight="1">
      <c r="B35" s="54" t="s">
        <v>123</v>
      </c>
      <c r="C35" s="62" t="s">
        <v>131</v>
      </c>
      <c r="D35" s="70" t="s">
        <v>124</v>
      </c>
      <c r="E35" s="65" t="s">
        <v>131</v>
      </c>
      <c r="F35" s="144">
        <v>1447</v>
      </c>
      <c r="G35" s="65" t="s">
        <v>79</v>
      </c>
      <c r="H35" s="92" t="s">
        <v>242</v>
      </c>
      <c r="I35" s="93" t="s">
        <v>243</v>
      </c>
      <c r="J35" s="93" t="s">
        <v>244</v>
      </c>
      <c r="K35" s="94" t="s">
        <v>167</v>
      </c>
      <c r="L35" s="4"/>
      <c r="M35" s="4"/>
      <c r="N35" s="100" t="s">
        <v>268</v>
      </c>
    </row>
    <row r="36" spans="2:14" s="3" customFormat="1" ht="33.75" customHeight="1">
      <c r="B36" s="54" t="s">
        <v>125</v>
      </c>
      <c r="C36" s="62" t="s">
        <v>131</v>
      </c>
      <c r="D36" s="70" t="s">
        <v>126</v>
      </c>
      <c r="E36" s="65" t="s">
        <v>131</v>
      </c>
      <c r="F36" s="144">
        <v>1448</v>
      </c>
      <c r="G36" s="65" t="s">
        <v>79</v>
      </c>
      <c r="H36" s="92" t="s">
        <v>245</v>
      </c>
      <c r="I36" s="93" t="s">
        <v>246</v>
      </c>
      <c r="J36" s="93" t="s">
        <v>247</v>
      </c>
      <c r="K36" s="94" t="s">
        <v>167</v>
      </c>
      <c r="L36" s="4"/>
      <c r="M36" s="4"/>
      <c r="N36" s="100" t="s">
        <v>268</v>
      </c>
    </row>
    <row r="37" spans="2:14" s="3" customFormat="1" ht="33.75" customHeight="1">
      <c r="B37" s="54" t="s">
        <v>113</v>
      </c>
      <c r="C37" s="62" t="s">
        <v>131</v>
      </c>
      <c r="D37" s="70" t="s">
        <v>114</v>
      </c>
      <c r="E37" s="65" t="s">
        <v>131</v>
      </c>
      <c r="F37" s="144">
        <v>1449</v>
      </c>
      <c r="G37" s="65" t="s">
        <v>79</v>
      </c>
      <c r="H37" s="92" t="s">
        <v>248</v>
      </c>
      <c r="I37" s="93" t="s">
        <v>249</v>
      </c>
      <c r="J37" s="93" t="s">
        <v>250</v>
      </c>
      <c r="K37" s="94" t="s">
        <v>167</v>
      </c>
      <c r="L37" s="4"/>
      <c r="M37" s="4"/>
      <c r="N37" s="100" t="s">
        <v>268</v>
      </c>
    </row>
    <row r="38" spans="2:14" s="3" customFormat="1" ht="33.75" customHeight="1">
      <c r="B38" s="54" t="s">
        <v>113</v>
      </c>
      <c r="C38" s="62" t="s">
        <v>131</v>
      </c>
      <c r="D38" s="70" t="s">
        <v>115</v>
      </c>
      <c r="E38" s="65" t="s">
        <v>131</v>
      </c>
      <c r="F38" s="144">
        <v>1450</v>
      </c>
      <c r="G38" s="65" t="s">
        <v>79</v>
      </c>
      <c r="H38" s="92" t="s">
        <v>251</v>
      </c>
      <c r="I38" s="93" t="s">
        <v>252</v>
      </c>
      <c r="J38" s="93" t="s">
        <v>253</v>
      </c>
      <c r="K38" s="94" t="s">
        <v>167</v>
      </c>
      <c r="L38" s="4"/>
      <c r="M38" s="4"/>
      <c r="N38" s="100" t="s">
        <v>271</v>
      </c>
    </row>
    <row r="39" spans="2:14" s="3" customFormat="1" ht="33.75" customHeight="1">
      <c r="B39" s="54" t="s">
        <v>116</v>
      </c>
      <c r="C39" s="62" t="s">
        <v>131</v>
      </c>
      <c r="D39" s="70" t="s">
        <v>117</v>
      </c>
      <c r="E39" s="65" t="s">
        <v>131</v>
      </c>
      <c r="F39" s="144">
        <v>1451</v>
      </c>
      <c r="G39" s="65" t="s">
        <v>79</v>
      </c>
      <c r="H39" s="92" t="s">
        <v>254</v>
      </c>
      <c r="I39" s="93" t="s">
        <v>255</v>
      </c>
      <c r="J39" s="93" t="s">
        <v>256</v>
      </c>
      <c r="K39" s="94" t="s">
        <v>167</v>
      </c>
      <c r="L39" s="4"/>
      <c r="M39" s="4"/>
      <c r="N39" s="100" t="s">
        <v>268</v>
      </c>
    </row>
    <row r="40" spans="2:14" s="3" customFormat="1" ht="33.75" customHeight="1">
      <c r="B40" s="54" t="s">
        <v>116</v>
      </c>
      <c r="C40" s="62" t="s">
        <v>131</v>
      </c>
      <c r="D40" s="70" t="s">
        <v>75</v>
      </c>
      <c r="E40" s="65" t="s">
        <v>131</v>
      </c>
      <c r="F40" s="144">
        <v>1452</v>
      </c>
      <c r="G40" s="65" t="s">
        <v>79</v>
      </c>
      <c r="H40" s="92" t="s">
        <v>257</v>
      </c>
      <c r="I40" s="93" t="s">
        <v>258</v>
      </c>
      <c r="J40" s="93" t="s">
        <v>259</v>
      </c>
      <c r="K40" s="94" t="s">
        <v>167</v>
      </c>
      <c r="L40" s="4"/>
      <c r="M40" s="4"/>
      <c r="N40" s="100" t="s">
        <v>271</v>
      </c>
    </row>
    <row r="41" spans="2:14" s="3" customFormat="1" ht="33.75" customHeight="1">
      <c r="B41" s="54" t="s">
        <v>118</v>
      </c>
      <c r="C41" s="62" t="s">
        <v>131</v>
      </c>
      <c r="D41" s="70" t="s">
        <v>119</v>
      </c>
      <c r="E41" s="65" t="s">
        <v>131</v>
      </c>
      <c r="F41" s="144">
        <v>1453</v>
      </c>
      <c r="G41" s="65" t="s">
        <v>79</v>
      </c>
      <c r="H41" s="92" t="s">
        <v>307</v>
      </c>
      <c r="I41" s="93" t="s">
        <v>260</v>
      </c>
      <c r="J41" s="93" t="s">
        <v>261</v>
      </c>
      <c r="K41" s="94" t="s">
        <v>167</v>
      </c>
      <c r="L41" s="4"/>
      <c r="M41" s="4"/>
      <c r="N41" s="100" t="s">
        <v>268</v>
      </c>
    </row>
    <row r="42" spans="2:14" s="3" customFormat="1" ht="33.75" customHeight="1">
      <c r="B42" s="54" t="s">
        <v>118</v>
      </c>
      <c r="C42" s="62" t="s">
        <v>131</v>
      </c>
      <c r="D42" s="70" t="s">
        <v>120</v>
      </c>
      <c r="E42" s="65" t="s">
        <v>131</v>
      </c>
      <c r="F42" s="191">
        <v>1454</v>
      </c>
      <c r="G42" s="65" t="s">
        <v>79</v>
      </c>
      <c r="H42" s="92" t="s">
        <v>262</v>
      </c>
      <c r="I42" s="93" t="s">
        <v>263</v>
      </c>
      <c r="J42" s="93" t="s">
        <v>264</v>
      </c>
      <c r="K42" s="94" t="s">
        <v>167</v>
      </c>
      <c r="L42" s="4"/>
      <c r="M42" s="4"/>
      <c r="N42" s="100" t="s">
        <v>271</v>
      </c>
    </row>
    <row r="43" spans="2:14" s="3" customFormat="1" ht="33.75" customHeight="1" thickBot="1">
      <c r="B43" s="55" t="s">
        <v>121</v>
      </c>
      <c r="C43" s="103" t="s">
        <v>131</v>
      </c>
      <c r="D43" s="71" t="s">
        <v>122</v>
      </c>
      <c r="E43" s="66" t="s">
        <v>131</v>
      </c>
      <c r="F43" s="146">
        <v>1455</v>
      </c>
      <c r="G43" s="91" t="s">
        <v>79</v>
      </c>
      <c r="H43" s="98" t="s">
        <v>309</v>
      </c>
      <c r="I43" s="99" t="s">
        <v>265</v>
      </c>
      <c r="J43" s="99" t="s">
        <v>266</v>
      </c>
      <c r="K43" s="95" t="s">
        <v>167</v>
      </c>
      <c r="L43" s="57"/>
      <c r="M43" s="57"/>
      <c r="N43" s="101" t="s">
        <v>268</v>
      </c>
    </row>
    <row r="44" spans="2:23" s="11" customFormat="1" ht="22.5" customHeight="1">
      <c r="B44" s="45" t="s">
        <v>45</v>
      </c>
      <c r="C44" s="12"/>
      <c r="D44" s="44" t="s">
        <v>55</v>
      </c>
      <c r="E44" s="19"/>
      <c r="F44"/>
      <c r="G44" s="44" t="s">
        <v>56</v>
      </c>
      <c r="H44" s="12"/>
      <c r="I44" s="19"/>
      <c r="J44" s="44" t="s">
        <v>47</v>
      </c>
      <c r="K44" s="19"/>
      <c r="L44" s="23"/>
      <c r="M44" s="19"/>
      <c r="N44" s="46" t="s">
        <v>314</v>
      </c>
      <c r="O44" s="14"/>
      <c r="Q44" s="13"/>
      <c r="U44" s="13"/>
      <c r="W44" s="13"/>
    </row>
    <row r="45" spans="2:21" s="15" customFormat="1" ht="22.5" customHeight="1">
      <c r="B45" s="16"/>
      <c r="C45" s="16"/>
      <c r="D45" s="17"/>
      <c r="E45" s="17"/>
      <c r="F45" s="17"/>
      <c r="G45" s="17"/>
      <c r="H45" s="17"/>
      <c r="I45" s="17"/>
      <c r="J45" s="17"/>
      <c r="K45" s="17"/>
      <c r="L45" s="17"/>
      <c r="M45" s="17"/>
      <c r="N45" s="17"/>
      <c r="O45" s="18"/>
      <c r="P45" s="13"/>
      <c r="Q45" s="13"/>
      <c r="R45" s="13"/>
      <c r="S45" s="13"/>
      <c r="T45" s="13"/>
      <c r="U45" s="13"/>
    </row>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row r="210" s="3" customFormat="1" ht="19.5"/>
    <row r="211" s="3" customFormat="1" ht="19.5"/>
    <row r="212" s="3" customFormat="1" ht="19.5"/>
    <row r="213" s="3" customFormat="1" ht="19.5"/>
    <row r="214" s="3" customFormat="1" ht="19.5"/>
    <row r="215" s="3" customFormat="1" ht="19.5"/>
    <row r="216" s="3" customFormat="1" ht="19.5"/>
    <row r="217" s="3" customFormat="1" ht="19.5"/>
    <row r="218" s="3" customFormat="1" ht="19.5"/>
    <row r="219" s="3" customFormat="1" ht="19.5"/>
    <row r="220" s="3" customFormat="1" ht="19.5"/>
    <row r="221" s="3" customFormat="1" ht="19.5"/>
    <row r="222" s="3" customFormat="1" ht="19.5"/>
    <row r="223" s="3" customFormat="1" ht="19.5"/>
    <row r="224" s="3" customFormat="1" ht="19.5"/>
    <row r="225" s="3" customFormat="1" ht="19.5"/>
    <row r="226" s="3" customFormat="1" ht="19.5"/>
    <row r="227" s="3" customFormat="1" ht="19.5"/>
    <row r="228" s="3" customFormat="1" ht="19.5"/>
    <row r="229" s="3" customFormat="1" ht="19.5"/>
    <row r="230"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81"/>
  <sheetViews>
    <sheetView tabSelected="1" zoomScalePageLayoutView="0" workbookViewId="0" topLeftCell="A4">
      <selection activeCell="A1" sqref="A1"/>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3" t="s">
        <v>137</v>
      </c>
      <c r="B1" s="74"/>
      <c r="C1" s="74"/>
      <c r="D1" s="74"/>
      <c r="E1" s="74"/>
      <c r="F1" s="74"/>
      <c r="G1" s="74"/>
    </row>
    <row r="2" spans="1:7" ht="15" customHeight="1">
      <c r="A2" s="76" t="s">
        <v>138</v>
      </c>
      <c r="B2" s="77" t="s">
        <v>139</v>
      </c>
      <c r="C2" s="77" t="s">
        <v>140</v>
      </c>
      <c r="D2" s="77" t="s">
        <v>141</v>
      </c>
      <c r="E2" s="77" t="s">
        <v>142</v>
      </c>
      <c r="F2" s="78" t="s">
        <v>143</v>
      </c>
      <c r="G2" s="79" t="s">
        <v>144</v>
      </c>
    </row>
    <row r="3" spans="1:7" ht="15" customHeight="1">
      <c r="A3" s="80" t="s">
        <v>65</v>
      </c>
      <c r="B3" s="75">
        <f>IF(1!L11="ND",10,IF(1!L11&gt;=6.5,1,IF(1!L11&gt;=4.6,3,IF(1!L11&gt;=2,6,IF(1!L11&lt;2,10)))))</f>
        <v>3</v>
      </c>
      <c r="C3" s="75">
        <f>IF(1!O11="ND",1,IF(1!O11&lt;=3,1,IF(1!O11&lt;=4.9,3,IF(1!O11&lt;=15,6,IF(1!O11&gt;15,10)))))</f>
        <v>3</v>
      </c>
      <c r="D3" s="75">
        <f>IF(1!Q11="ND",1,IF(1!Q11&lt;=20,1,IF(1!Q11&lt;=49,3,IF(1!Q11&lt;=100,6,IF(1!Q11&gt;100,10)))))</f>
        <v>1</v>
      </c>
      <c r="E3" s="75">
        <f>IF('續完'!N11="ND",1,IF('續完'!N11&lt;=0.5,1,IF('續完'!N11&lt;=0.99,3,IF('續完'!N11&lt;=3,6,IF('續完'!N11&gt;3,10)))))</f>
        <v>3</v>
      </c>
      <c r="F3" s="188">
        <f aca="true" t="shared" si="0" ref="F3:F25">AVERAGE(B3:E3)</f>
        <v>2.5</v>
      </c>
      <c r="G3" s="81" t="str">
        <f>IF(F3&gt;6,"嚴重污染",IF(F3&gt;3,"中度污染",IF(F3&gt;=2,"輕度污染",IF(F3&lt;2,"未(稍)受污染"))))</f>
        <v>輕度污染</v>
      </c>
    </row>
    <row r="4" spans="1:7" ht="15" customHeight="1">
      <c r="A4" s="80" t="s">
        <v>66</v>
      </c>
      <c r="B4" s="75">
        <f>IF(1!L12="ND",10,IF(1!L12&gt;=6.5,1,IF(1!L12&gt;=4.6,3,IF(1!L12&gt;=2,6,IF(1!L12&lt;2,10)))))</f>
        <v>3</v>
      </c>
      <c r="C4" s="75">
        <f>IF(1!O12="ND",1,IF(1!O12&lt;=3,1,IF(1!O12&lt;=4.9,3,IF(1!O12&lt;=15,6,IF(1!O12&gt;15,10)))))</f>
        <v>1</v>
      </c>
      <c r="D4" s="75">
        <f>IF(1!Q12="ND",1,IF(1!Q12&lt;=20,1,IF(1!Q12&lt;=49,3,IF(1!Q12&lt;=100,6,IF(1!Q12&gt;100,10)))))</f>
        <v>1</v>
      </c>
      <c r="E4" s="75">
        <f>IF('續完'!N12="ND",1,IF('續完'!N12&lt;=0.5,1,IF('續完'!N12&lt;=0.99,3,IF('續完'!N12&lt;=3,6,IF('續完'!N12&gt;3,10)))))</f>
        <v>1</v>
      </c>
      <c r="F4" s="188">
        <f t="shared" si="0"/>
        <v>1.5</v>
      </c>
      <c r="G4" s="81" t="str">
        <f aca="true" t="shared" si="1" ref="G4:G40">IF(F4&gt;6,"嚴重污染",IF(F4&gt;3,"中度污染",IF(F4&gt;=2,"輕度污染",IF(F4&lt;2,"未(稍)受污染"))))</f>
        <v>未(稍)受污染</v>
      </c>
    </row>
    <row r="5" spans="1:9" ht="15" customHeight="1">
      <c r="A5" s="80" t="s">
        <v>67</v>
      </c>
      <c r="B5" s="75">
        <f>IF(1!L13="ND",10,IF(1!L13&gt;=6.5,1,IF(1!L13&gt;=4.6,3,IF(1!L13&gt;=2,6,IF(1!L13&lt;2,10)))))</f>
        <v>3</v>
      </c>
      <c r="C5" s="75">
        <f>IF(1!O13="ND",1,IF(1!O13&lt;=3,1,IF(1!O13&lt;=4.9,3,IF(1!O13&lt;=15,6,IF(1!O13&gt;15,10)))))</f>
        <v>3</v>
      </c>
      <c r="D5" s="75">
        <f>IF(1!Q13="ND",1,IF(1!Q13&lt;=20,1,IF(1!Q13&lt;=49,3,IF(1!Q13&lt;=100,6,IF(1!Q13&gt;100,10)))))</f>
        <v>3</v>
      </c>
      <c r="E5" s="75">
        <f>IF('續完'!N13="ND",1,IF('續完'!N13&lt;=0.5,1,IF('續完'!N13&lt;=0.99,3,IF('續完'!N13&lt;=3,6,IF('續完'!N13&gt;3,10)))))</f>
        <v>1</v>
      </c>
      <c r="F5" s="188">
        <f t="shared" si="0"/>
        <v>2.5</v>
      </c>
      <c r="G5" s="81" t="str">
        <f t="shared" si="1"/>
        <v>輕度污染</v>
      </c>
      <c r="H5" s="190" t="s">
        <v>304</v>
      </c>
      <c r="I5" s="190">
        <f>AVERAGE(F3:F5)</f>
        <v>2.1666666666666665</v>
      </c>
    </row>
    <row r="6" spans="1:7" ht="15" customHeight="1">
      <c r="A6" s="82" t="s">
        <v>71</v>
      </c>
      <c r="B6" s="75">
        <f>IF(1!L14="ND",10,IF(1!L14&gt;=6.5,1,IF(1!L14&gt;=4.6,3,IF(1!L14&gt;=2,6,IF(1!L14&lt;2,10)))))</f>
        <v>3</v>
      </c>
      <c r="C6" s="75">
        <f>IF(1!O14="ND",1,IF(1!O14&lt;=3,1,IF(1!O14&lt;=4.9,3,IF(1!O14&lt;=15,6,IF(1!O14&gt;15,10)))))</f>
        <v>1</v>
      </c>
      <c r="D6" s="75">
        <f>IF(1!Q14="ND",1,IF(1!Q14&lt;=20,1,IF(1!Q14&lt;=49,3,IF(1!Q14&lt;=100,6,IF(1!Q14&gt;100,10)))))</f>
        <v>1</v>
      </c>
      <c r="E6" s="75">
        <f>IF('續完'!N14="ND",1,IF('續完'!N14&lt;=0.5,1,IF('續完'!N14&lt;=0.99,3,IF('續完'!N14&lt;=3,6,IF('續完'!N14&gt;3,10)))))</f>
        <v>1</v>
      </c>
      <c r="F6" s="188">
        <f t="shared" si="0"/>
        <v>1.5</v>
      </c>
      <c r="G6" s="81" t="str">
        <f t="shared" si="1"/>
        <v>未(稍)受污染</v>
      </c>
    </row>
    <row r="7" spans="1:7" ht="15" customHeight="1">
      <c r="A7" s="82" t="s">
        <v>69</v>
      </c>
      <c r="B7" s="75">
        <f>IF(1!L15="ND",10,IF(1!L15&gt;=6.5,1,IF(1!L15&gt;=4.6,3,IF(1!L15&gt;=2,6,IF(1!L15&lt;2,10)))))</f>
        <v>6</v>
      </c>
      <c r="C7" s="75">
        <f>IF(1!O15="ND",1,IF(1!O15&lt;=3,1,IF(1!O15&lt;=4.9,3,IF(1!O15&lt;=15,6,IF(1!O15&gt;15,10)))))</f>
        <v>3</v>
      </c>
      <c r="D7" s="75">
        <f>IF(1!Q15="ND",1,IF(1!Q15&lt;=20,1,IF(1!Q15&lt;=49,3,IF(1!Q15&lt;=100,6,IF(1!Q15&gt;100,10)))))</f>
        <v>3</v>
      </c>
      <c r="E7" s="75">
        <f>IF('續完'!N15="ND",1,IF('續完'!N15&lt;=0.5,1,IF('續完'!N15&lt;=0.99,3,IF('續完'!N15&lt;=3,6,IF('續完'!N15&gt;3,10)))))</f>
        <v>6</v>
      </c>
      <c r="F7" s="188">
        <f t="shared" si="0"/>
        <v>4.5</v>
      </c>
      <c r="G7" s="81" t="str">
        <f t="shared" si="1"/>
        <v>中度污染</v>
      </c>
    </row>
    <row r="8" spans="1:7" ht="15" customHeight="1">
      <c r="A8" s="82" t="s">
        <v>145</v>
      </c>
      <c r="B8" s="75">
        <f>IF(1!L16="ND",10,IF(1!L16&gt;=6.5,1,IF(1!L16&gt;=4.6,3,IF(1!L16&gt;=2,6,IF(1!L16&lt;2,10)))))</f>
        <v>3</v>
      </c>
      <c r="C8" s="75">
        <f>IF(1!O16="ND",1,IF(1!O16&lt;=3,1,IF(1!O16&lt;=4.9,3,IF(1!O16&lt;=15,6,IF(1!O16&gt;15,10)))))</f>
        <v>3</v>
      </c>
      <c r="D8" s="75">
        <f>IF(1!Q16="ND",1,IF(1!Q16&lt;=20,1,IF(1!Q16&lt;=49,3,IF(1!Q16&lt;=100,6,IF(1!Q16&gt;100,10)))))</f>
        <v>1</v>
      </c>
      <c r="E8" s="75">
        <f>IF('續完'!N16="ND",1,IF('續完'!N16&lt;=0.5,1,IF('續完'!N16&lt;=0.99,3,IF('續完'!N16&lt;=3,6,IF('續完'!N16&gt;3,10)))))</f>
        <v>6</v>
      </c>
      <c r="F8" s="188">
        <f t="shared" si="0"/>
        <v>3.25</v>
      </c>
      <c r="G8" s="81" t="str">
        <f t="shared" si="1"/>
        <v>中度污染</v>
      </c>
    </row>
    <row r="9" spans="1:7" ht="15" customHeight="1">
      <c r="A9" s="82" t="s">
        <v>76</v>
      </c>
      <c r="B9" s="75">
        <f>IF(1!L17="ND",10,IF(1!L17&gt;=6.5,1,IF(1!L17&gt;=4.6,3,IF(1!L17&gt;=2,6,IF(1!L17&lt;2,10)))))</f>
        <v>3</v>
      </c>
      <c r="C9" s="75">
        <f>IF(1!O17="ND",1,IF(1!O17&lt;=3,1,IF(1!O17&lt;=4.9,3,IF(1!O17&lt;=15,6,IF(1!O17&gt;15,10)))))</f>
        <v>1</v>
      </c>
      <c r="D9" s="75">
        <f>IF(1!Q17="ND",1,IF(1!Q17&lt;=20,1,IF(1!Q17&lt;=49,3,IF(1!Q17&lt;=100,6,IF(1!Q17&gt;100,10)))))</f>
        <v>1</v>
      </c>
      <c r="E9" s="75">
        <f>IF('續完'!N17="ND",1,IF('續完'!N17&lt;=0.5,1,IF('續完'!N17&lt;=0.99,3,IF('續完'!N17&lt;=3,6,IF('續完'!N17&gt;3,10)))))</f>
        <v>3</v>
      </c>
      <c r="F9" s="188">
        <f t="shared" si="0"/>
        <v>2</v>
      </c>
      <c r="G9" s="81" t="str">
        <f t="shared" si="1"/>
        <v>輕度污染</v>
      </c>
    </row>
    <row r="10" spans="1:9" ht="15" customHeight="1">
      <c r="A10" s="82" t="s">
        <v>78</v>
      </c>
      <c r="B10" s="75">
        <f>IF(1!L18="ND",10,IF(1!L18&gt;=6.5,1,IF(1!L18&gt;=4.6,3,IF(1!L18&gt;=2,6,IF(1!L18&lt;2,10)))))</f>
        <v>3</v>
      </c>
      <c r="C10" s="75">
        <f>IF(1!O18="ND",1,IF(1!O18&lt;=3,1,IF(1!O18&lt;=4.9,3,IF(1!O18&lt;=15,6,IF(1!O18&gt;15,10)))))</f>
        <v>1</v>
      </c>
      <c r="D10" s="75">
        <f>IF(1!Q18="ND",1,IF(1!Q18&lt;=20,1,IF(1!Q18&lt;=49,3,IF(1!Q18&lt;=100,6,IF(1!Q18&gt;100,10)))))</f>
        <v>1</v>
      </c>
      <c r="E10" s="75">
        <f>IF('續完'!N18="ND",1,IF('續完'!N18&lt;=0.5,1,IF('續完'!N18&lt;=0.99,3,IF('續完'!N18&lt;=3,6,IF('續完'!N18&gt;3,10)))))</f>
        <v>3</v>
      </c>
      <c r="F10" s="188">
        <f t="shared" si="0"/>
        <v>2</v>
      </c>
      <c r="G10" s="81" t="str">
        <f t="shared" si="1"/>
        <v>輕度污染</v>
      </c>
      <c r="H10" s="190" t="s">
        <v>305</v>
      </c>
      <c r="I10" s="190">
        <f>AVERAGE(F8:F10)</f>
        <v>2.4166666666666665</v>
      </c>
    </row>
    <row r="11" spans="1:7" ht="15" customHeight="1">
      <c r="A11" s="82" t="s">
        <v>81</v>
      </c>
      <c r="B11" s="75">
        <f>IF(1!L19="ND",10,IF(1!L19&gt;=6.5,1,IF(1!L19&gt;=4.6,3,IF(1!L19&gt;=2,6,IF(1!L19&lt;2,10)))))</f>
        <v>3</v>
      </c>
      <c r="C11" s="75">
        <f>IF(1!O19="ND",1,IF(1!O19&lt;=3,1,IF(1!O19&lt;=4.9,3,IF(1!O19&lt;=15,6,IF(1!O19&gt;15,10)))))</f>
        <v>1</v>
      </c>
      <c r="D11" s="75">
        <f>IF(1!Q19="ND",1,IF(1!Q19&lt;=20,1,IF(1!Q19&lt;=49,3,IF(1!Q19&lt;=100,6,IF(1!Q19&gt;100,10)))))</f>
        <v>1</v>
      </c>
      <c r="E11" s="75">
        <f>IF('續完'!N19="ND",1,IF('續完'!N19&lt;=0.5,1,IF('續完'!N19&lt;=0.99,3,IF('續完'!N19&lt;=3,6,IF('續完'!N19&gt;3,10)))))</f>
        <v>1</v>
      </c>
      <c r="F11" s="188">
        <f t="shared" si="0"/>
        <v>1.5</v>
      </c>
      <c r="G11" s="81" t="str">
        <f t="shared" si="1"/>
        <v>未(稍)受污染</v>
      </c>
    </row>
    <row r="12" spans="1:7" ht="15" customHeight="1">
      <c r="A12" s="82" t="s">
        <v>83</v>
      </c>
      <c r="B12" s="75">
        <f>IF(1!L20="ND",10,IF(1!L20&gt;=6.5,1,IF(1!L20&gt;=4.6,3,IF(1!L20&gt;=2,6,IF(1!L20&lt;2,10)))))</f>
        <v>3</v>
      </c>
      <c r="C12" s="75">
        <f>IF(1!O20="ND",1,IF(1!O20&lt;=3,1,IF(1!O20&lt;=4.9,3,IF(1!O20&lt;=15,6,IF(1!O20&gt;15,10)))))</f>
        <v>1</v>
      </c>
      <c r="D12" s="75">
        <f>IF(1!Q20="ND",1,IF(1!Q20&lt;=20,1,IF(1!Q20&lt;=49,3,IF(1!Q20&lt;=100,6,IF(1!Q20&gt;100,10)))))</f>
        <v>1</v>
      </c>
      <c r="E12" s="75">
        <f>IF('續完'!N20="ND",1,IF('續完'!N20&lt;=0.5,1,IF('續完'!N20&lt;=0.99,3,IF('續完'!N20&lt;=3,6,IF('續完'!N20&gt;3,10)))))</f>
        <v>1</v>
      </c>
      <c r="F12" s="188">
        <f t="shared" si="0"/>
        <v>1.5</v>
      </c>
      <c r="G12" s="81" t="str">
        <f t="shared" si="1"/>
        <v>未(稍)受污染</v>
      </c>
    </row>
    <row r="13" spans="1:7" ht="15" customHeight="1">
      <c r="A13" s="82" t="s">
        <v>85</v>
      </c>
      <c r="B13" s="75">
        <f>IF(1!L21="ND",10,IF(1!L21&gt;=6.5,1,IF(1!L21&gt;=4.6,3,IF(1!L21&gt;=2,6,IF(1!L21&lt;2,10)))))</f>
        <v>1</v>
      </c>
      <c r="C13" s="75">
        <f>IF(1!O21="ND",1,IF(1!O21&lt;=3,1,IF(1!O21&lt;=4.9,3,IF(1!O21&lt;=15,6,IF(1!O21&gt;15,10)))))</f>
        <v>6</v>
      </c>
      <c r="D13" s="75">
        <f>IF(1!Q21="ND",1,IF(1!Q21&lt;=20,1,IF(1!Q21&lt;=49,3,IF(1!Q21&lt;=100,6,IF(1!Q21&gt;100,10)))))</f>
        <v>1</v>
      </c>
      <c r="E13" s="75">
        <f>IF('續完'!N21="ND",1,IF('續完'!N21&lt;=0.5,1,IF('續完'!N21&lt;=0.99,3,IF('續完'!N21&lt;=3,6,IF('續完'!N21&gt;3,10)))))</f>
        <v>6</v>
      </c>
      <c r="F13" s="188">
        <f t="shared" si="0"/>
        <v>3.5</v>
      </c>
      <c r="G13" s="81" t="str">
        <f t="shared" si="1"/>
        <v>中度污染</v>
      </c>
    </row>
    <row r="14" spans="1:7" ht="15" customHeight="1">
      <c r="A14" s="82" t="s">
        <v>87</v>
      </c>
      <c r="B14" s="75">
        <f>IF(1!L22="ND",10,IF(1!L22&gt;=6.5,1,IF(1!L22&gt;=4.6,3,IF(1!L22&gt;=2,6,IF(1!L22&lt;2,10)))))</f>
        <v>10</v>
      </c>
      <c r="C14" s="75">
        <f>IF(1!O22="ND",1,IF(1!O22&lt;=3,1,IF(1!O22&lt;=4.9,3,IF(1!O22&lt;=15,6,IF(1!O22&gt;15,10)))))</f>
        <v>6</v>
      </c>
      <c r="D14" s="75">
        <f>IF(1!Q22="ND",1,IF(1!Q22&lt;=20,1,IF(1!Q22&lt;=49,3,IF(1!Q22&lt;=100,6,IF(1!Q22&gt;100,10)))))</f>
        <v>1</v>
      </c>
      <c r="E14" s="75">
        <f>IF('續完'!N22="ND",1,IF('續完'!N22&lt;=0.5,1,IF('續完'!N22&lt;=0.99,3,IF('續完'!N22&lt;=3,6,IF('續完'!N22&gt;3,10)))))</f>
        <v>10</v>
      </c>
      <c r="F14" s="188">
        <f t="shared" si="0"/>
        <v>6.75</v>
      </c>
      <c r="G14" s="81" t="str">
        <f t="shared" si="1"/>
        <v>嚴重污染</v>
      </c>
    </row>
    <row r="15" spans="1:7" ht="15" customHeight="1">
      <c r="A15" s="82" t="s">
        <v>88</v>
      </c>
      <c r="B15" s="75">
        <f>IF(1!L23="ND",10,IF(1!L23&gt;=6.5,1,IF(1!L23&gt;=4.6,3,IF(1!L23&gt;=2,6,IF(1!L23&lt;2,10)))))</f>
        <v>10</v>
      </c>
      <c r="C15" s="75">
        <f>IF(1!O23="ND",1,IF(1!O23&lt;=3,1,IF(1!O23&lt;=4.9,3,IF(1!O23&lt;=15,6,IF(1!O23&gt;15,10)))))</f>
        <v>6</v>
      </c>
      <c r="D15" s="75">
        <f>IF(1!Q23="ND",1,IF(1!Q23&lt;=20,1,IF(1!Q23&lt;=49,3,IF(1!Q23&lt;=100,6,IF(1!Q23&gt;100,10)))))</f>
        <v>1</v>
      </c>
      <c r="E15" s="75">
        <f>IF('續完'!N23="ND",1,IF('續完'!N23&lt;=0.5,1,IF('續完'!N23&lt;=0.99,3,IF('續完'!N23&lt;=3,6,IF('續完'!N23&gt;3,10)))))</f>
        <v>10</v>
      </c>
      <c r="F15" s="188">
        <f t="shared" si="0"/>
        <v>6.75</v>
      </c>
      <c r="G15" s="81" t="str">
        <f t="shared" si="1"/>
        <v>嚴重污染</v>
      </c>
    </row>
    <row r="16" spans="1:7" ht="15" customHeight="1">
      <c r="A16" s="82" t="s">
        <v>89</v>
      </c>
      <c r="B16" s="75">
        <f>IF(1!L24="ND",10,IF(1!L24&gt;=6.5,1,IF(1!L24&gt;=4.6,3,IF(1!L24&gt;=2,6,IF(1!L24&lt;2,10)))))</f>
        <v>6</v>
      </c>
      <c r="C16" s="75">
        <f>IF(1!O24="ND",1,IF(1!O24&lt;=3,1,IF(1!O24&lt;=4.9,3,IF(1!O24&lt;=15,6,IF(1!O24&gt;15,10)))))</f>
        <v>6</v>
      </c>
      <c r="D16" s="75">
        <f>IF(1!Q24="ND",1,IF(1!Q24&lt;=20,1,IF(1!Q24&lt;=49,3,IF(1!Q24&lt;=100,6,IF(1!Q24&gt;100,10)))))</f>
        <v>1</v>
      </c>
      <c r="E16" s="75">
        <f>IF('續完'!N24="ND",1,IF('續完'!N24&lt;=0.5,1,IF('續完'!N24&lt;=0.99,3,IF('續完'!N24&lt;=3,6,IF('續完'!N24&gt;3,10)))))</f>
        <v>10</v>
      </c>
      <c r="F16" s="188">
        <f t="shared" si="0"/>
        <v>5.75</v>
      </c>
      <c r="G16" s="81" t="str">
        <f t="shared" si="1"/>
        <v>中度污染</v>
      </c>
    </row>
    <row r="17" spans="1:7" ht="15" customHeight="1">
      <c r="A17" s="82" t="s">
        <v>91</v>
      </c>
      <c r="B17" s="75">
        <f>IF(1!L25="ND",10,IF(1!L25&gt;=6.5,1,IF(1!L25&gt;=4.6,3,IF(1!L25&gt;=2,6,IF(1!L25&lt;2,10)))))</f>
        <v>10</v>
      </c>
      <c r="C17" s="75">
        <f>IF(1!O25="ND",1,IF(1!O25&lt;=3,1,IF(1!O25&lt;=4.9,3,IF(1!O25&lt;=15,6,IF(1!O25&gt;15,10)))))</f>
        <v>10</v>
      </c>
      <c r="D17" s="75">
        <f>IF(1!Q25="ND",1,IF(1!Q25&lt;=20,1,IF(1!Q25&lt;=49,3,IF(1!Q25&lt;=100,6,IF(1!Q25&gt;100,10)))))</f>
        <v>1</v>
      </c>
      <c r="E17" s="75">
        <f>IF('續完'!N25="ND",1,IF('續完'!N25&lt;=0.5,1,IF('續完'!N25&lt;=0.99,3,IF('續完'!N25&lt;=3,6,IF('續完'!N25&gt;3,10)))))</f>
        <v>10</v>
      </c>
      <c r="F17" s="188">
        <f t="shared" si="0"/>
        <v>7.75</v>
      </c>
      <c r="G17" s="81" t="str">
        <f t="shared" si="1"/>
        <v>嚴重污染</v>
      </c>
    </row>
    <row r="18" spans="1:7" ht="15" customHeight="1">
      <c r="A18" s="82" t="s">
        <v>92</v>
      </c>
      <c r="B18" s="75">
        <f>IF(1!L26="ND",10,IF(1!L26&gt;=6.5,1,IF(1!L26&gt;=4.6,3,IF(1!L26&gt;=2,6,IF(1!L26&lt;2,10)))))</f>
        <v>6</v>
      </c>
      <c r="C18" s="75">
        <f>IF(1!O26="ND",1,IF(1!O26&lt;=3,1,IF(1!O26&lt;=4.9,3,IF(1!O26&lt;=15,6,IF(1!O26&gt;15,10)))))</f>
        <v>6</v>
      </c>
      <c r="D18" s="75">
        <f>IF(1!Q26="ND",1,IF(1!Q26&lt;=20,1,IF(1!Q26&lt;=49,3,IF(1!Q26&lt;=100,6,IF(1!Q26&gt;100,10)))))</f>
        <v>1</v>
      </c>
      <c r="E18" s="75">
        <f>IF('續完'!N26="ND",1,IF('續完'!N26&lt;=0.5,1,IF('續完'!N26&lt;=0.99,3,IF('續完'!N26&lt;=3,6,IF('續完'!N26&gt;3,10)))))</f>
        <v>10</v>
      </c>
      <c r="F18" s="188">
        <f t="shared" si="0"/>
        <v>5.75</v>
      </c>
      <c r="G18" s="81" t="str">
        <f t="shared" si="1"/>
        <v>中度污染</v>
      </c>
    </row>
    <row r="19" spans="1:7" ht="15" customHeight="1">
      <c r="A19" s="82" t="s">
        <v>93</v>
      </c>
      <c r="B19" s="75">
        <f>IF(1!L27="ND",10,IF(1!L27&gt;=6.5,1,IF(1!L27&gt;=4.6,3,IF(1!L27&gt;=2,6,IF(1!L27&lt;2,10)))))</f>
        <v>6</v>
      </c>
      <c r="C19" s="75">
        <f>IF(1!O27="ND",1,IF(1!O27&lt;=3,1,IF(1!O27&lt;=4.9,3,IF(1!O27&lt;=15,6,IF(1!O27&gt;15,10)))))</f>
        <v>6</v>
      </c>
      <c r="D19" s="75">
        <f>IF(1!Q27="ND",1,IF(1!Q27&lt;=20,1,IF(1!Q27&lt;=49,3,IF(1!Q27&lt;=100,6,IF(1!Q27&gt;100,10)))))</f>
        <v>1</v>
      </c>
      <c r="E19" s="75">
        <f>IF('續完'!N27="ND",1,IF('續完'!N27&lt;=0.5,1,IF('續完'!N27&lt;=0.99,3,IF('續完'!N27&lt;=3,6,IF('續完'!N27&gt;3,10)))))</f>
        <v>10</v>
      </c>
      <c r="F19" s="188">
        <f t="shared" si="0"/>
        <v>5.75</v>
      </c>
      <c r="G19" s="81" t="str">
        <f t="shared" si="1"/>
        <v>中度污染</v>
      </c>
    </row>
    <row r="20" spans="1:7" ht="15" customHeight="1">
      <c r="A20" s="82" t="s">
        <v>95</v>
      </c>
      <c r="B20" s="75">
        <f>IF(1!L28="ND",10,IF(1!L28&gt;=6.5,1,IF(1!L28&gt;=4.6,3,IF(1!L28&gt;=2,6,IF(1!L28&lt;2,10)))))</f>
        <v>6</v>
      </c>
      <c r="C20" s="75">
        <f>IF(1!O28="ND",1,IF(1!O28&lt;=3,1,IF(1!O28&lt;=4.9,3,IF(1!O28&lt;=15,6,IF(1!O28&gt;15,10)))))</f>
        <v>6</v>
      </c>
      <c r="D20" s="75">
        <f>IF(1!Q28="ND",1,IF(1!Q28&lt;=20,1,IF(1!Q28&lt;=49,3,IF(1!Q28&lt;=100,6,IF(1!Q28&gt;100,10)))))</f>
        <v>1</v>
      </c>
      <c r="E20" s="75">
        <f>IF('續完'!N28="ND",1,IF('續完'!N28&lt;=0.5,1,IF('續完'!N28&lt;=0.99,3,IF('續完'!N28&lt;=3,6,IF('續完'!N28&gt;3,10)))))</f>
        <v>10</v>
      </c>
      <c r="F20" s="188">
        <f t="shared" si="0"/>
        <v>5.75</v>
      </c>
      <c r="G20" s="81" t="str">
        <f t="shared" si="1"/>
        <v>中度污染</v>
      </c>
    </row>
    <row r="21" spans="1:7" ht="15" customHeight="1">
      <c r="A21" s="82" t="s">
        <v>96</v>
      </c>
      <c r="B21" s="75">
        <f>IF(1!L29="ND",10,IF(1!L29&gt;=6.5,1,IF(1!L29&gt;=4.6,3,IF(1!L29&gt;=2,6,IF(1!L29&lt;2,10)))))</f>
        <v>10</v>
      </c>
      <c r="C21" s="75">
        <f>IF(1!O29="ND",1,IF(1!O29&lt;=3,1,IF(1!O29&lt;=4.9,3,IF(1!O29&lt;=15,6,IF(1!O29&gt;15,10)))))</f>
        <v>10</v>
      </c>
      <c r="D21" s="75">
        <f>IF(1!Q29="ND",1,IF(1!Q29&lt;=20,1,IF(1!Q29&lt;=49,3,IF(1!Q29&lt;=100,6,IF(1!Q29&gt;100,10)))))</f>
        <v>1</v>
      </c>
      <c r="E21" s="75">
        <f>IF('續完'!N29="ND",1,IF('續完'!N29&lt;=0.5,1,IF('續完'!N29&lt;=0.99,3,IF('續完'!N29&lt;=3,6,IF('續完'!N29&gt;3,10)))))</f>
        <v>10</v>
      </c>
      <c r="F21" s="188">
        <f t="shared" si="0"/>
        <v>7.75</v>
      </c>
      <c r="G21" s="81" t="str">
        <f t="shared" si="1"/>
        <v>嚴重污染</v>
      </c>
    </row>
    <row r="22" spans="1:7" ht="15" customHeight="1">
      <c r="A22" s="82" t="s">
        <v>97</v>
      </c>
      <c r="B22" s="75">
        <f>IF(1!L30="ND",10,IF(1!L30&gt;=6.5,1,IF(1!L30&gt;=4.6,3,IF(1!L30&gt;=2,6,IF(1!L30&lt;2,10)))))</f>
        <v>6</v>
      </c>
      <c r="C22" s="75">
        <f>IF(1!O30="ND",1,IF(1!O30&lt;=3,1,IF(1!O30&lt;=4.9,3,IF(1!O30&lt;=15,6,IF(1!O30&gt;15,10)))))</f>
        <v>6</v>
      </c>
      <c r="D22" s="75">
        <f>IF(1!Q30="ND",1,IF(1!Q30&lt;=20,1,IF(1!Q30&lt;=49,3,IF(1!Q30&lt;=100,6,IF(1!Q30&gt;100,10)))))</f>
        <v>1</v>
      </c>
      <c r="E22" s="75">
        <f>IF('續完'!N30="ND",1,IF('續完'!N30&lt;=0.5,1,IF('續完'!N30&lt;=0.99,3,IF('續完'!N30&lt;=3,6,IF('續完'!N30&gt;3,10)))))</f>
        <v>10</v>
      </c>
      <c r="F22" s="188">
        <f t="shared" si="0"/>
        <v>5.75</v>
      </c>
      <c r="G22" s="81" t="str">
        <f t="shared" si="1"/>
        <v>中度污染</v>
      </c>
    </row>
    <row r="23" spans="1:7" ht="15" customHeight="1">
      <c r="A23" s="82" t="s">
        <v>99</v>
      </c>
      <c r="B23" s="75">
        <f>IF(1!L31="ND",10,IF(1!L31&gt;=6.5,1,IF(1!L31&gt;=4.6,3,IF(1!L31&gt;=2,6,IF(1!L31&lt;2,10)))))</f>
        <v>6</v>
      </c>
      <c r="C23" s="75">
        <f>IF(1!O31="ND",1,IF(1!O31&lt;=3,1,IF(1!O31&lt;=4.9,3,IF(1!O31&lt;=15,6,IF(1!O31&gt;15,10)))))</f>
        <v>3</v>
      </c>
      <c r="D23" s="75">
        <f>IF(1!Q31="ND",1,IF(1!Q31&lt;=20,1,IF(1!Q31&lt;=49,3,IF(1!Q31&lt;=100,6,IF(1!Q31&gt;100,10)))))</f>
        <v>1</v>
      </c>
      <c r="E23" s="75">
        <f>IF('續完'!N31="ND",1,IF('續完'!N31&lt;=0.5,1,IF('續完'!N31&lt;=0.99,3,IF('續完'!N31&lt;=3,6,IF('續完'!N31&gt;3,10)))))</f>
        <v>6</v>
      </c>
      <c r="F23" s="188">
        <f t="shared" si="0"/>
        <v>4</v>
      </c>
      <c r="G23" s="81" t="str">
        <f t="shared" si="1"/>
        <v>中度污染</v>
      </c>
    </row>
    <row r="24" spans="1:7" ht="15" customHeight="1">
      <c r="A24" s="82" t="s">
        <v>100</v>
      </c>
      <c r="B24" s="75">
        <f>IF(1!L32="ND",10,IF(1!L32&gt;=6.5,1,IF(1!L32&gt;=4.6,3,IF(1!L32&gt;=2,6,IF(1!L32&lt;2,10)))))</f>
        <v>6</v>
      </c>
      <c r="C24" s="75">
        <f>IF(1!O32="ND",1,IF(1!O32&lt;=3,1,IF(1!O32&lt;=4.9,3,IF(1!O32&lt;=15,6,IF(1!O32&gt;15,10)))))</f>
        <v>6</v>
      </c>
      <c r="D24" s="75">
        <f>IF(1!Q32="ND",1,IF(1!Q32&lt;=20,1,IF(1!Q32&lt;=49,3,IF(1!Q32&lt;=100,6,IF(1!Q32&gt;100,10)))))</f>
        <v>1</v>
      </c>
      <c r="E24" s="75">
        <f>IF('續完'!N32="ND",1,IF('續完'!N32&lt;=0.5,1,IF('續完'!N32&lt;=0.99,3,IF('續完'!N32&lt;=3,6,IF('續完'!N32&gt;3,10)))))</f>
        <v>10</v>
      </c>
      <c r="F24" s="188">
        <f t="shared" si="0"/>
        <v>5.75</v>
      </c>
      <c r="G24" s="81" t="str">
        <f t="shared" si="1"/>
        <v>中度污染</v>
      </c>
    </row>
    <row r="25" spans="1:7" ht="15" customHeight="1">
      <c r="A25" s="82" t="s">
        <v>101</v>
      </c>
      <c r="B25" s="75">
        <f>IF(1!L33="ND",10,IF(1!L33&gt;=6.5,1,IF(1!L33&gt;=4.6,3,IF(1!L33&gt;=2,6,IF(1!L33&lt;2,10)))))</f>
        <v>3</v>
      </c>
      <c r="C25" s="75">
        <f>IF(1!O33="ND",1,IF(1!O33&lt;=3,1,IF(1!O33&lt;=4.9,3,IF(1!O33&lt;=15,6,IF(1!O33&gt;15,10)))))</f>
        <v>6</v>
      </c>
      <c r="D25" s="75">
        <f>IF(1!Q33="ND",1,IF(1!Q33&lt;=20,1,IF(1!Q33&lt;=49,3,IF(1!Q33&lt;=100,6,IF(1!Q33&gt;100,10)))))</f>
        <v>1</v>
      </c>
      <c r="E25" s="75">
        <f>IF('續完'!N33="ND",1,IF('續完'!N33&lt;=0.5,1,IF('續完'!N33&lt;=0.99,3,IF('續完'!N33&lt;=3,6,IF('續完'!N33&gt;3,10)))))</f>
        <v>10</v>
      </c>
      <c r="F25" s="188">
        <f t="shared" si="0"/>
        <v>5</v>
      </c>
      <c r="G25" s="81" t="str">
        <f t="shared" si="1"/>
        <v>中度污染</v>
      </c>
    </row>
    <row r="26" spans="1:7" ht="15" customHeight="1">
      <c r="A26" s="82" t="s">
        <v>103</v>
      </c>
      <c r="B26" s="75">
        <f>IF(1!L34="ND",10,IF(1!L34&gt;=6.5,1,IF(1!L34&gt;=4.6,3,IF(1!L34&gt;=2,6,IF(1!L34&lt;2,10)))))</f>
        <v>6</v>
      </c>
      <c r="C26" s="75">
        <f>IF(1!O34="ND",1,IF(1!O34&lt;=3,1,IF(1!O34&lt;=4.9,3,IF(1!O34&lt;=15,6,IF(1!O34&gt;15,10)))))</f>
        <v>1</v>
      </c>
      <c r="D26" s="75">
        <f>IF(1!Q34="ND",1,IF(1!Q34&lt;=20,1,IF(1!Q34&lt;=49,3,IF(1!Q34&lt;=100,6,IF(1!Q34&gt;100,10)))))</f>
        <v>1</v>
      </c>
      <c r="E26" s="75">
        <f>IF('續完'!N34="ND",1,IF('續完'!N34&lt;=0.5,1,IF('續完'!N34&lt;=0.99,3,IF('續完'!N34&lt;=3,6,IF('續完'!N34&gt;3,10)))))</f>
        <v>6</v>
      </c>
      <c r="F26" s="188">
        <f aca="true" t="shared" si="2" ref="F26:F40">AVERAGE(B26:E26)</f>
        <v>3.5</v>
      </c>
      <c r="G26" s="81" t="str">
        <f t="shared" si="1"/>
        <v>中度污染</v>
      </c>
    </row>
    <row r="27" spans="1:7" ht="15" customHeight="1">
      <c r="A27" s="82" t="s">
        <v>105</v>
      </c>
      <c r="B27" s="75">
        <f>IF(1!L35="ND",10,IF(1!L35&gt;=6.5,1,IF(1!L35&gt;=4.6,3,IF(1!L35&gt;=2,6,IF(1!L35&lt;2,10)))))</f>
        <v>6</v>
      </c>
      <c r="C27" s="75">
        <f>IF(1!O35="ND",1,IF(1!O35&lt;=3,1,IF(1!O35&lt;=4.9,3,IF(1!O35&lt;=15,6,IF(1!O35&gt;15,10)))))</f>
        <v>1</v>
      </c>
      <c r="D27" s="75">
        <f>IF(1!Q35="ND",1,IF(1!Q35&lt;=20,1,IF(1!Q35&lt;=49,3,IF(1!Q35&lt;=100,6,IF(1!Q35&gt;100,10)))))</f>
        <v>1</v>
      </c>
      <c r="E27" s="75">
        <f>IF('續完'!N35="ND",1,IF('續完'!N35&lt;=0.5,1,IF('續完'!N35&lt;=0.99,3,IF('續完'!N35&lt;=3,6,IF('續完'!N35&gt;3,10)))))</f>
        <v>10</v>
      </c>
      <c r="F27" s="188">
        <f t="shared" si="2"/>
        <v>4.5</v>
      </c>
      <c r="G27" s="81" t="str">
        <f t="shared" si="1"/>
        <v>中度污染</v>
      </c>
    </row>
    <row r="28" spans="1:7" ht="15" customHeight="1">
      <c r="A28" s="82" t="s">
        <v>107</v>
      </c>
      <c r="B28" s="75">
        <f>IF(1!L36="ND",10,IF(1!L36&gt;=6.5,1,IF(1!L36&gt;=4.6,3,IF(1!L36&gt;=2,6,IF(1!L36&lt;2,10)))))</f>
        <v>6</v>
      </c>
      <c r="C28" s="75">
        <f>IF(1!O36="ND",1,IF(1!O36&lt;=3,1,IF(1!O36&lt;=4.9,3,IF(1!O36&lt;=15,6,IF(1!O36&gt;15,10)))))</f>
        <v>1</v>
      </c>
      <c r="D28" s="75">
        <f>IF(1!Q36="ND",1,IF(1!Q36&lt;=20,1,IF(1!Q36&lt;=49,3,IF(1!Q36&lt;=100,6,IF(1!Q36&gt;100,10)))))</f>
        <v>1</v>
      </c>
      <c r="E28" s="75">
        <f>IF('續完'!N36="ND",1,IF('續完'!N36&lt;=0.5,1,IF('續完'!N36&lt;=0.99,3,IF('續完'!N36&lt;=3,6,IF('續完'!N36&gt;3,10)))))</f>
        <v>10</v>
      </c>
      <c r="F28" s="188">
        <f t="shared" si="2"/>
        <v>4.5</v>
      </c>
      <c r="G28" s="81" t="str">
        <f t="shared" si="1"/>
        <v>中度污染</v>
      </c>
    </row>
    <row r="29" spans="1:7" ht="15" customHeight="1">
      <c r="A29" s="82" t="s">
        <v>109</v>
      </c>
      <c r="B29" s="75">
        <f>IF(1!L37="ND",10,IF(1!L37&gt;=6.5,1,IF(1!L37&gt;=4.6,3,IF(1!L37&gt;=2,6,IF(1!L37&lt;2,10)))))</f>
        <v>6</v>
      </c>
      <c r="C29" s="75">
        <f>IF(1!O37="ND",1,IF(1!O37&lt;=3,1,IF(1!O37&lt;=4.9,3,IF(1!O37&lt;=15,6,IF(1!O37&gt;15,10)))))</f>
        <v>10</v>
      </c>
      <c r="D29" s="75">
        <f>IF(1!Q37="ND",1,IF(1!Q37&lt;=20,1,IF(1!Q37&lt;=49,3,IF(1!Q37&lt;=100,6,IF(1!Q37&gt;100,10)))))</f>
        <v>3</v>
      </c>
      <c r="E29" s="75">
        <f>IF('續完'!N37="ND",1,IF('續完'!N37&lt;=0.5,1,IF('續完'!N37&lt;=0.99,3,IF('續完'!N37&lt;=3,6,IF('續完'!N37&gt;3,10)))))</f>
        <v>10</v>
      </c>
      <c r="F29" s="188">
        <f t="shared" si="2"/>
        <v>7.25</v>
      </c>
      <c r="G29" s="81" t="str">
        <f t="shared" si="1"/>
        <v>嚴重污染</v>
      </c>
    </row>
    <row r="30" spans="1:7" ht="15" customHeight="1">
      <c r="A30" s="82" t="s">
        <v>111</v>
      </c>
      <c r="B30" s="75">
        <f>IF(1!L38="ND",10,IF(1!L38&gt;=6.5,1,IF(1!L38&gt;=4.6,3,IF(1!L38&gt;=2,6,IF(1!L38&lt;2,10)))))</f>
        <v>3</v>
      </c>
      <c r="C30" s="75">
        <f>IF(1!O38="ND",1,IF(1!O38&lt;=3,1,IF(1!O38&lt;=4.9,3,IF(1!O38&lt;=15,6,IF(1!O38&gt;15,10)))))</f>
        <v>3</v>
      </c>
      <c r="D30" s="75">
        <f>IF(1!Q38="ND",1,IF(1!Q38&lt;=20,1,IF(1!Q38&lt;=49,3,IF(1!Q38&lt;=100,6,IF(1!Q38&gt;100,10)))))</f>
        <v>6</v>
      </c>
      <c r="E30" s="75">
        <f>IF('續完'!N38="ND",1,IF('續完'!N38&lt;=0.5,1,IF('續完'!N38&lt;=0.99,3,IF('續完'!N38&lt;=3,6,IF('續完'!N38&gt;3,10)))))</f>
        <v>1</v>
      </c>
      <c r="F30" s="188">
        <f t="shared" si="2"/>
        <v>3.25</v>
      </c>
      <c r="G30" s="81" t="str">
        <f t="shared" si="1"/>
        <v>中度污染</v>
      </c>
    </row>
    <row r="31" spans="1:7" ht="15" customHeight="1">
      <c r="A31" s="82" t="s">
        <v>112</v>
      </c>
      <c r="B31" s="75">
        <f>IF(1!L39="ND",10,IF(1!L39&gt;=6.5,1,IF(1!L39&gt;=4.6,3,IF(1!L39&gt;=2,6,IF(1!L39&lt;2,10)))))</f>
        <v>3</v>
      </c>
      <c r="C31" s="75">
        <f>IF(1!O39="ND",1,IF(1!O39&lt;=3,1,IF(1!O39&lt;=4.9,3,IF(1!O39&lt;=15,6,IF(1!O39&gt;15,10)))))</f>
        <v>6</v>
      </c>
      <c r="D31" s="75">
        <f>IF(1!Q39="ND",1,IF(1!Q39&lt;=20,1,IF(1!Q39&lt;=49,3,IF(1!Q39&lt;=100,6,IF(1!Q39&gt;100,10)))))</f>
        <v>1</v>
      </c>
      <c r="E31" s="75">
        <f>IF('續完'!N39="ND",1,IF('續完'!N39&lt;=0.5,1,IF('續完'!N39&lt;=0.99,3,IF('續完'!N39&lt;=3,6,IF('續完'!N39&gt;3,10)))))</f>
        <v>1</v>
      </c>
      <c r="F31" s="188">
        <f t="shared" si="2"/>
        <v>2.75</v>
      </c>
      <c r="G31" s="81" t="str">
        <f t="shared" si="1"/>
        <v>輕度污染</v>
      </c>
    </row>
    <row r="32" spans="1:7" ht="15" customHeight="1">
      <c r="A32" s="82" t="s">
        <v>124</v>
      </c>
      <c r="B32" s="75">
        <f>IF(1!L40="ND",10,IF(1!L40&gt;=6.5,1,IF(1!L40&gt;=4.6,3,IF(1!L40&gt;=2,6,IF(1!L40&lt;2,10)))))</f>
        <v>6</v>
      </c>
      <c r="C32" s="75">
        <f>IF(1!O40="ND",1,IF(1!O40&lt;=3,1,IF(1!O40&lt;=4.9,3,IF(1!O40&lt;=15,6,IF(1!O40&gt;15,10)))))</f>
        <v>6</v>
      </c>
      <c r="D32" s="75">
        <f>IF(1!Q40="ND",1,IF(1!Q40&lt;=20,1,IF(1!Q40&lt;=49,3,IF(1!Q40&lt;=100,6,IF(1!Q40&gt;100,10)))))</f>
        <v>6</v>
      </c>
      <c r="E32" s="75">
        <f>IF('續完'!N40="ND",1,IF('續完'!N40&lt;=0.5,1,IF('續完'!N40&lt;=0.99,3,IF('續完'!N40&lt;=3,6,IF('續完'!N40&gt;3,10)))))</f>
        <v>6</v>
      </c>
      <c r="F32" s="188">
        <f t="shared" si="2"/>
        <v>6</v>
      </c>
      <c r="G32" s="81" t="str">
        <f t="shared" si="1"/>
        <v>中度污染</v>
      </c>
    </row>
    <row r="33" spans="1:7" ht="15" customHeight="1">
      <c r="A33" s="82" t="s">
        <v>126</v>
      </c>
      <c r="B33" s="75">
        <f>IF(1!L41="ND",10,IF(1!L41&gt;=6.5,1,IF(1!L41&gt;=4.6,3,IF(1!L41&gt;=2,6,IF(1!L41&lt;2,10)))))</f>
        <v>3</v>
      </c>
      <c r="C33" s="75">
        <f>IF(1!O41="ND",1,IF(1!O41&lt;=3,1,IF(1!O41&lt;=4.9,3,IF(1!O41&lt;=15,6,IF(1!O41&gt;15,10)))))</f>
        <v>3</v>
      </c>
      <c r="D33" s="75">
        <f>IF(1!Q41="ND",1,IF(1!Q41&lt;=20,1,IF(1!Q41&lt;=49,3,IF(1!Q41&lt;=100,6,IF(1!Q41&gt;100,10)))))</f>
        <v>3</v>
      </c>
      <c r="E33" s="75">
        <f>IF('續完'!N41="ND",1,IF('續完'!N41&lt;=0.5,1,IF('續完'!N41&lt;=0.99,3,IF('續完'!N41&lt;=3,6,IF('續完'!N41&gt;3,10)))))</f>
        <v>1</v>
      </c>
      <c r="F33" s="188">
        <f t="shared" si="2"/>
        <v>2.5</v>
      </c>
      <c r="G33" s="81" t="str">
        <f t="shared" si="1"/>
        <v>輕度污染</v>
      </c>
    </row>
    <row r="34" spans="1:7" ht="15" customHeight="1">
      <c r="A34" s="82" t="s">
        <v>114</v>
      </c>
      <c r="B34" s="75">
        <f>IF(1!L42="ND",10,IF(1!L42&gt;=6.5,1,IF(1!L42&gt;=4.6,3,IF(1!L42&gt;=2,6,IF(1!L42&lt;2,10)))))</f>
        <v>6</v>
      </c>
      <c r="C34" s="75">
        <f>IF(1!O42="ND",1,IF(1!O42&lt;=3,1,IF(1!O42&lt;=4.9,3,IF(1!O42&lt;=15,6,IF(1!O42&gt;15,10)))))</f>
        <v>6</v>
      </c>
      <c r="D34" s="75">
        <f>IF(1!Q42="ND",1,IF(1!Q42&lt;=20,1,IF(1!Q42&lt;=49,3,IF(1!Q42&lt;=100,6,IF(1!Q42&gt;100,10)))))</f>
        <v>1</v>
      </c>
      <c r="E34" s="75">
        <f>IF('續完'!N42="ND",1,IF('續完'!N42&lt;=0.5,1,IF('續完'!N42&lt;=0.99,3,IF('續完'!N42&lt;=3,6,IF('續完'!N42&gt;3,10)))))</f>
        <v>10</v>
      </c>
      <c r="F34" s="188">
        <f t="shared" si="2"/>
        <v>5.75</v>
      </c>
      <c r="G34" s="81" t="str">
        <f t="shared" si="1"/>
        <v>中度污染</v>
      </c>
    </row>
    <row r="35" spans="1:7" ht="15" customHeight="1">
      <c r="A35" s="82" t="s">
        <v>115</v>
      </c>
      <c r="B35" s="75">
        <f>IF(1!L43="ND",10,IF(1!L43&gt;=6.5,1,IF(1!L43&gt;=4.6,3,IF(1!L43&gt;=2,6,IF(1!L43&lt;2,10)))))</f>
        <v>6</v>
      </c>
      <c r="C35" s="75">
        <f>IF(1!O43="ND",1,IF(1!O43&lt;=3,1,IF(1!O43&lt;=4.9,3,IF(1!O43&lt;=15,6,IF(1!O43&gt;15,10)))))</f>
        <v>6</v>
      </c>
      <c r="D35" s="75">
        <f>IF(1!Q43="ND",1,IF(1!Q43&lt;=20,1,IF(1!Q43&lt;=49,3,IF(1!Q43&lt;=100,6,IF(1!Q43&gt;100,10)))))</f>
        <v>1</v>
      </c>
      <c r="E35" s="75">
        <f>IF('續完'!N43="ND",1,IF('續完'!N43&lt;=0.5,1,IF('續完'!N43&lt;=0.99,3,IF('續完'!N43&lt;=3,6,IF('續完'!N43&gt;3,10)))))</f>
        <v>10</v>
      </c>
      <c r="F35" s="188">
        <f t="shared" si="2"/>
        <v>5.75</v>
      </c>
      <c r="G35" s="81" t="str">
        <f t="shared" si="1"/>
        <v>中度污染</v>
      </c>
    </row>
    <row r="36" spans="1:7" ht="15" customHeight="1">
      <c r="A36" s="82" t="s">
        <v>117</v>
      </c>
      <c r="B36" s="75">
        <f>IF(1!L44="ND",10,IF(1!L44&gt;=6.5,1,IF(1!L44&gt;=4.6,3,IF(1!L44&gt;=2,6,IF(1!L44&lt;2,10)))))</f>
        <v>3</v>
      </c>
      <c r="C36" s="75">
        <f>IF(1!O44="ND",1,IF(1!O44&lt;=3,1,IF(1!O44&lt;=4.9,3,IF(1!O44&lt;=15,6,IF(1!O44&gt;15,10)))))</f>
        <v>1</v>
      </c>
      <c r="D36" s="75">
        <f>IF(1!Q44="ND",1,IF(1!Q44&lt;=20,1,IF(1!Q44&lt;=49,3,IF(1!Q44&lt;=100,6,IF(1!Q44&gt;100,10)))))</f>
        <v>1</v>
      </c>
      <c r="E36" s="75">
        <f>IF('續完'!N44="ND",1,IF('續完'!N44&lt;=0.5,1,IF('續完'!N44&lt;=0.99,3,IF('續完'!N44&lt;=3,6,IF('續完'!N44&gt;3,10)))))</f>
        <v>6</v>
      </c>
      <c r="F36" s="188">
        <f t="shared" si="2"/>
        <v>2.75</v>
      </c>
      <c r="G36" s="81" t="str">
        <f t="shared" si="1"/>
        <v>輕度污染</v>
      </c>
    </row>
    <row r="37" spans="1:7" ht="15" customHeight="1">
      <c r="A37" s="82" t="s">
        <v>75</v>
      </c>
      <c r="B37" s="75">
        <f>IF(1!L45="ND",10,IF(1!L45&gt;=6.5,1,IF(1!L45&gt;=4.6,3,IF(1!L45&gt;=2,6,IF(1!L45&lt;2,10)))))</f>
        <v>6</v>
      </c>
      <c r="C37" s="75">
        <f>IF(1!O45="ND",1,IF(1!O45&lt;=3,1,IF(1!O45&lt;=4.9,3,IF(1!O45&lt;=15,6,IF(1!O45&gt;15,10)))))</f>
        <v>6</v>
      </c>
      <c r="D37" s="75">
        <f>IF(1!Q45="ND",1,IF(1!Q45&lt;=20,1,IF(1!Q45&lt;=49,3,IF(1!Q45&lt;=100,6,IF(1!Q45&gt;100,10)))))</f>
        <v>1</v>
      </c>
      <c r="E37" s="75">
        <f>IF('續完'!N45="ND",1,IF('續完'!N45&lt;=0.5,1,IF('續完'!N45&lt;=0.99,3,IF('續完'!N45&lt;=3,6,IF('續完'!N45&gt;3,10)))))</f>
        <v>10</v>
      </c>
      <c r="F37" s="188">
        <f t="shared" si="2"/>
        <v>5.75</v>
      </c>
      <c r="G37" s="81" t="str">
        <f t="shared" si="1"/>
        <v>中度污染</v>
      </c>
    </row>
    <row r="38" spans="1:7" ht="15" customHeight="1">
      <c r="A38" s="82" t="s">
        <v>119</v>
      </c>
      <c r="B38" s="75">
        <f>IF(1!L46="ND",10,IF(1!L46&gt;=6.5,1,IF(1!L46&gt;=4.6,3,IF(1!L46&gt;=2,6,IF(1!L46&lt;2,10)))))</f>
        <v>6</v>
      </c>
      <c r="C38" s="75">
        <f>IF(1!O46="ND",1,IF(1!O46&lt;=3,1,IF(1!O46&lt;=4.9,3,IF(1!O46&lt;=15,6,IF(1!O46&gt;15,10)))))</f>
        <v>10</v>
      </c>
      <c r="D38" s="75">
        <f>IF(1!Q46="ND",1,IF(1!Q46&lt;=20,1,IF(1!Q46&lt;=49,3,IF(1!Q46&lt;=100,6,IF(1!Q46&gt;100,10)))))</f>
        <v>6</v>
      </c>
      <c r="E38" s="75">
        <f>IF('續完'!N46="ND",1,IF('續完'!N46&lt;=0.5,1,IF('續完'!N46&lt;=0.99,3,IF('續完'!N46&lt;=3,6,IF('續完'!N46&gt;3,10)))))</f>
        <v>1</v>
      </c>
      <c r="F38" s="188">
        <f t="shared" si="2"/>
        <v>5.75</v>
      </c>
      <c r="G38" s="81" t="str">
        <f t="shared" si="1"/>
        <v>中度污染</v>
      </c>
    </row>
    <row r="39" spans="1:7" ht="15" customHeight="1">
      <c r="A39" s="82" t="s">
        <v>120</v>
      </c>
      <c r="B39" s="75">
        <f>IF(1!L47="ND",10,IF(1!L47&gt;=6.5,1,IF(1!L47&gt;=4.6,3,IF(1!L47&gt;=2,6,IF(1!L47&lt;2,10)))))</f>
        <v>3</v>
      </c>
      <c r="C39" s="75">
        <f>IF(1!O47="ND",1,IF(1!O47&lt;=3,1,IF(1!O47&lt;=4.9,3,IF(1!O47&lt;=15,6,IF(1!O47&gt;15,10)))))</f>
        <v>10</v>
      </c>
      <c r="D39" s="75">
        <f>IF(1!Q47="ND",1,IF(1!Q47&lt;=20,1,IF(1!Q47&lt;=49,3,IF(1!Q47&lt;=100,6,IF(1!Q47&gt;100,10)))))</f>
        <v>1</v>
      </c>
      <c r="E39" s="75">
        <f>IF('續完'!N47="ND",1,IF('續完'!N47&lt;=0.5,1,IF('續完'!N47&lt;=0.99,3,IF('續完'!N47&lt;=3,6,IF('續完'!N47&gt;3,10)))))</f>
        <v>1</v>
      </c>
      <c r="F39" s="188">
        <f t="shared" si="2"/>
        <v>3.75</v>
      </c>
      <c r="G39" s="81" t="str">
        <f t="shared" si="1"/>
        <v>中度污染</v>
      </c>
    </row>
    <row r="40" spans="1:7" ht="15" customHeight="1" thickBot="1">
      <c r="A40" s="83" t="s">
        <v>122</v>
      </c>
      <c r="B40" s="84">
        <f>IF(1!L48="ND",10,IF(1!L48&gt;=6.5,1,IF(1!L48&gt;=4.6,3,IF(1!L48&gt;=2,6,IF(1!L48&lt;2,10)))))</f>
        <v>1</v>
      </c>
      <c r="C40" s="84">
        <f>IF(1!O48="ND",1,IF(1!O48&lt;=3,1,IF(1!O48&lt;=4.9,3,IF(1!O48&lt;=15,6,IF(1!O48&gt;15,10)))))</f>
        <v>6</v>
      </c>
      <c r="D40" s="84">
        <f>IF(1!Q48="ND",1,IF(1!Q48&lt;=20,1,IF(1!Q48&lt;=49,3,IF(1!Q48&lt;=100,6,IF(1!Q48&gt;100,10)))))</f>
        <v>1</v>
      </c>
      <c r="E40" s="84">
        <f>IF('續完'!N48="ND",1,IF('續完'!N48&lt;=0.5,1,IF('續完'!N48&lt;=0.99,3,IF('續完'!N48&lt;=3,6,IF('續完'!N48&gt;3,10)))))</f>
        <v>3</v>
      </c>
      <c r="F40" s="189">
        <f t="shared" si="2"/>
        <v>2.75</v>
      </c>
      <c r="G40" s="85" t="str">
        <f t="shared" si="1"/>
        <v>輕度污染</v>
      </c>
    </row>
    <row r="42" spans="1:10" ht="21.75" thickBot="1">
      <c r="A42" s="13" t="s">
        <v>146</v>
      </c>
      <c r="B42" s="74"/>
      <c r="C42" s="74"/>
      <c r="D42" s="74"/>
      <c r="E42" s="74"/>
      <c r="F42" s="74"/>
      <c r="G42" s="74"/>
      <c r="H42" s="74"/>
      <c r="I42" s="74"/>
      <c r="J42" s="74"/>
    </row>
    <row r="43" spans="1:10" ht="15" customHeight="1">
      <c r="A43" s="86" t="s">
        <v>147</v>
      </c>
      <c r="B43" s="87" t="s">
        <v>148</v>
      </c>
      <c r="C43" s="77" t="s">
        <v>149</v>
      </c>
      <c r="D43" s="77" t="s">
        <v>150</v>
      </c>
      <c r="E43" s="77" t="s">
        <v>151</v>
      </c>
      <c r="F43" s="88" t="s">
        <v>152</v>
      </c>
      <c r="G43" s="77" t="s">
        <v>153</v>
      </c>
      <c r="H43" s="77" t="s">
        <v>154</v>
      </c>
      <c r="I43" s="88" t="s">
        <v>155</v>
      </c>
      <c r="J43" s="79" t="s">
        <v>156</v>
      </c>
    </row>
    <row r="44" spans="1:10" ht="15" customHeight="1">
      <c r="A44" s="80" t="s">
        <v>65</v>
      </c>
      <c r="B44" s="75">
        <f>IF(1!K11&lt;=8.5,IF(1!K11&gt;=6.5,1,2),2)</f>
        <v>1</v>
      </c>
      <c r="C44" s="75">
        <f>IF(1!L11="ND",6,IF(1!L11&gt;=6.5,1,IF(1!L11&gt;=5.5,2,IF(1!L11&gt;=4.5,3,IF(1!L11&gt;=3,4,IF(1!L11&gt;=2,5,6))))))</f>
        <v>2</v>
      </c>
      <c r="D44" s="75">
        <f>IF(1!O11="ND",1,IF(1!O11&lt;=1,1,IF(1!O11&lt;=2,2,IF(1!O11&lt;=4,3,4))))</f>
        <v>3</v>
      </c>
      <c r="E44" s="75">
        <f>IF(1!Q11="ND",1,IF(1!Q11&lt;=25,1,IF(1!Q11&lt;=40,3,IF(1!Q11&lt;=100,4,5))))</f>
        <v>1</v>
      </c>
      <c r="F44" s="75">
        <f>IF('續完'!L11="－","－",IF('續完'!L11="ND",1,IF('續完'!L11&lt;=50,1,IF('續完'!L11&lt;=5000,2,IF('續完'!L11&lt;=10000,3,4)))))</f>
        <v>4</v>
      </c>
      <c r="G44" s="75">
        <f>IF('續完'!N11="ND",1,IF('續完'!N11&lt;=0.1,1,IF('續完'!N11&lt;=0.3,2,4)))</f>
        <v>4</v>
      </c>
      <c r="H44" s="75">
        <f>IF(1!N11="－","－",IF(1!N11="ND",1,IF(1!N11&lt;=0.02,1,IF(1!N11&lt;=0.05,2,3))))</f>
        <v>3</v>
      </c>
      <c r="I44" s="75">
        <f>MAX(B44:H44)</f>
        <v>4</v>
      </c>
      <c r="J44" s="89" t="str">
        <f aca="true" t="shared" si="3" ref="J44:J81">IF(I44=1,"甲",IF(I44=2,"乙",IF(I44=3,"丙",IF(I44=4,"丁",IF(I44=5,"戊","－")))))</f>
        <v>丁</v>
      </c>
    </row>
    <row r="45" spans="1:10" ht="15" customHeight="1">
      <c r="A45" s="80" t="s">
        <v>66</v>
      </c>
      <c r="B45" s="75">
        <f>IF(1!K12&lt;=8.5,IF(1!K12&gt;=6.5,1,2),2)</f>
        <v>1</v>
      </c>
      <c r="C45" s="75">
        <f>IF(1!L12="ND",6,IF(1!L12&gt;=6.5,1,IF(1!L12&gt;=5.5,2,IF(1!L12&gt;=4.5,3,IF(1!L12&gt;=3,4,IF(1!L12&gt;=2,5,6))))))</f>
        <v>2</v>
      </c>
      <c r="D45" s="75">
        <f>IF(1!O12="ND",1,IF(1!O12&lt;=1,1,IF(1!O12&lt;=2,2,IF(1!O12&lt;=4,3,4))))</f>
        <v>3</v>
      </c>
      <c r="E45" s="75">
        <f>IF(1!Q12="ND",1,IF(1!Q12&lt;=25,1,IF(1!Q12&lt;=40,3,IF(1!Q12&lt;=100,4,5))))</f>
        <v>1</v>
      </c>
      <c r="F45" s="75">
        <f>IF('續完'!L12="－","－",IF('續完'!L12="ND",1,IF('續完'!L12&lt;=50,1,IF('續完'!L12&lt;=5000,2,IF('續完'!L12&lt;=10000,3,4)))))</f>
        <v>4</v>
      </c>
      <c r="G45" s="75">
        <f>IF('續完'!N12="ND",1,IF('續完'!N12&lt;=0.1,1,IF('續完'!N12&lt;=0.3,2,4)))</f>
        <v>2</v>
      </c>
      <c r="H45" s="75">
        <f>IF(1!N12="－","－",IF(1!N12="ND",1,IF(1!N12&lt;=0.02,1,IF(1!N12&lt;=0.05,2,3))))</f>
        <v>3</v>
      </c>
      <c r="I45" s="75">
        <f aca="true" t="shared" si="4" ref="I45:I81">MAX(B45:H45)</f>
        <v>4</v>
      </c>
      <c r="J45" s="89" t="str">
        <f t="shared" si="3"/>
        <v>丁</v>
      </c>
    </row>
    <row r="46" spans="1:10" ht="15" customHeight="1">
      <c r="A46" s="80" t="s">
        <v>67</v>
      </c>
      <c r="B46" s="75">
        <f>IF(1!K13&lt;=8.5,IF(1!K13&gt;=6.5,1,2),2)</f>
        <v>1</v>
      </c>
      <c r="C46" s="75">
        <f>IF(1!L13="ND",6,IF(1!L13&gt;=6.5,1,IF(1!L13&gt;=5.5,2,IF(1!L13&gt;=4.5,3,IF(1!L13&gt;=3,4,IF(1!L13&gt;=2,5,6))))))</f>
        <v>3</v>
      </c>
      <c r="D46" s="75">
        <f>IF(1!O13="ND",1,IF(1!O13&lt;=1,1,IF(1!O13&lt;=2,2,IF(1!O13&lt;=4,3,4))))</f>
        <v>3</v>
      </c>
      <c r="E46" s="75">
        <f>IF(1!Q13="ND",1,IF(1!Q13&lt;=25,1,IF(1!Q13&lt;=40,3,IF(1!Q13&lt;=100,4,5))))</f>
        <v>3</v>
      </c>
      <c r="F46" s="75">
        <f>IF('續完'!L13="－","－",IF('續完'!L13="ND",1,IF('續完'!L13&lt;=50,1,IF('續完'!L13&lt;=5000,2,IF('續完'!L13&lt;=10000,3,4)))))</f>
        <v>3</v>
      </c>
      <c r="G46" s="75">
        <f>IF('續完'!N13="ND",1,IF('續完'!N13&lt;=0.1,1,IF('續完'!N13&lt;=0.3,2,4)))</f>
        <v>4</v>
      </c>
      <c r="H46" s="75">
        <f>IF(1!N13="－","－",IF(1!N13="ND",1,IF(1!N13&lt;=0.02,1,IF(1!N13&lt;=0.05,2,3))))</f>
        <v>3</v>
      </c>
      <c r="I46" s="75">
        <f t="shared" si="4"/>
        <v>4</v>
      </c>
      <c r="J46" s="89" t="str">
        <f t="shared" si="3"/>
        <v>丁</v>
      </c>
    </row>
    <row r="47" spans="1:10" ht="15" customHeight="1">
      <c r="A47" s="82" t="s">
        <v>71</v>
      </c>
      <c r="B47" s="75">
        <f>IF(1!K14&lt;=8.5,IF(1!K14&gt;=6.5,1,2),2)</f>
        <v>2</v>
      </c>
      <c r="C47" s="75">
        <f>IF(1!L14="ND",6,IF(1!L14&gt;=6.5,1,IF(1!L14&gt;=5.5,2,IF(1!L14&gt;=4.5,3,IF(1!L14&gt;=3,4,IF(1!L14&gt;=2,5,6))))))</f>
        <v>2</v>
      </c>
      <c r="D47" s="75">
        <f>IF(1!O14="ND",1,IF(1!O14&lt;=1,1,IF(1!O14&lt;=2,2,IF(1!O14&lt;=4,3,4))))</f>
        <v>3</v>
      </c>
      <c r="E47" s="75">
        <f>IF(1!Q14="ND",1,IF(1!Q14&lt;=25,1,IF(1!Q14&lt;=40,3,IF(1!Q14&lt;=100,4,5))))</f>
        <v>1</v>
      </c>
      <c r="F47" s="75">
        <f>IF('續完'!L14="－","－",IF('續完'!L14="ND",1,IF('續完'!L14&lt;=50,1,IF('續完'!L14&lt;=5000,2,IF('續完'!L14&lt;=10000,3,4)))))</f>
        <v>3</v>
      </c>
      <c r="G47" s="75">
        <f>IF('續完'!N14="ND",1,IF('續完'!N14&lt;=0.1,1,IF('續完'!N14&lt;=0.3,2,4)))</f>
        <v>2</v>
      </c>
      <c r="H47" s="75">
        <f>IF(1!N14="－","－",IF(1!N14="ND",1,IF(1!N14&lt;=0.02,1,IF(1!N14&lt;=0.05,2,3))))</f>
        <v>3</v>
      </c>
      <c r="I47" s="75">
        <f t="shared" si="4"/>
        <v>3</v>
      </c>
      <c r="J47" s="89" t="str">
        <f t="shared" si="3"/>
        <v>丙</v>
      </c>
    </row>
    <row r="48" spans="1:10" ht="15" customHeight="1">
      <c r="A48" s="82" t="s">
        <v>69</v>
      </c>
      <c r="B48" s="75">
        <f>IF(1!K15&lt;=8.5,IF(1!K15&gt;=6.5,1,2),2)</f>
        <v>1</v>
      </c>
      <c r="C48" s="75">
        <f>IF(1!L15="ND",6,IF(1!L15&gt;=6.5,1,IF(1!L15&gt;=5.5,2,IF(1!L15&gt;=4.5,3,IF(1!L15&gt;=3,4,IF(1!L15&gt;=2,5,6))))))</f>
        <v>3</v>
      </c>
      <c r="D48" s="75">
        <f>IF(1!O15="ND",1,IF(1!O15&lt;=1,1,IF(1!O15&lt;=2,2,IF(1!O15&lt;=4,3,4))))</f>
        <v>4</v>
      </c>
      <c r="E48" s="75">
        <f>IF(1!Q15="ND",1,IF(1!Q15&lt;=25,1,IF(1!Q15&lt;=40,3,IF(1!Q15&lt;=100,4,5))))</f>
        <v>3</v>
      </c>
      <c r="F48" s="75">
        <f>IF('續完'!L15="－","－",IF('續完'!L15="ND",1,IF('續完'!L15&lt;=50,1,IF('續完'!L15&lt;=5000,2,IF('續完'!L15&lt;=10000,3,4)))))</f>
        <v>3</v>
      </c>
      <c r="G48" s="75">
        <f>IF('續完'!N15="ND",1,IF('續完'!N15&lt;=0.1,1,IF('續完'!N15&lt;=0.3,2,4)))</f>
        <v>4</v>
      </c>
      <c r="H48" s="75">
        <f>IF(1!N15="－","－",IF(1!N15="ND",1,IF(1!N15&lt;=0.02,1,IF(1!N15&lt;=0.05,2,3))))</f>
        <v>3</v>
      </c>
      <c r="I48" s="75">
        <f t="shared" si="4"/>
        <v>4</v>
      </c>
      <c r="J48" s="89" t="str">
        <f t="shared" si="3"/>
        <v>丁</v>
      </c>
    </row>
    <row r="49" spans="1:10" ht="15" customHeight="1">
      <c r="A49" s="82" t="s">
        <v>145</v>
      </c>
      <c r="B49" s="75">
        <f>IF(1!K16&lt;=8.5,IF(1!K16&gt;=6.5,1,2),2)</f>
        <v>1</v>
      </c>
      <c r="C49" s="75">
        <f>IF(1!L16="ND",6,IF(1!L16&gt;=6.5,1,IF(1!L16&gt;=5.5,2,IF(1!L16&gt;=4.5,3,IF(1!L16&gt;=3,4,IF(1!L16&gt;=2,5,6))))))</f>
        <v>3</v>
      </c>
      <c r="D49" s="75">
        <f>IF(1!O16="ND",1,IF(1!O16&lt;=1,1,IF(1!O16&lt;=2,2,IF(1!O16&lt;=4,3,4))))</f>
        <v>3</v>
      </c>
      <c r="E49" s="75">
        <f>IF(1!Q16="ND",1,IF(1!Q16&lt;=25,1,IF(1!Q16&lt;=40,3,IF(1!Q16&lt;=100,4,5))))</f>
        <v>1</v>
      </c>
      <c r="F49" s="75">
        <f>IF('續完'!L16="－","－",IF('續完'!L16="ND",1,IF('續完'!L16&lt;=50,1,IF('續完'!L16&lt;=5000,2,IF('續完'!L16&lt;=10000,3,4)))))</f>
        <v>4</v>
      </c>
      <c r="G49" s="75">
        <f>IF('續完'!N16="ND",1,IF('續完'!N16&lt;=0.1,1,IF('續完'!N16&lt;=0.3,2,4)))</f>
        <v>4</v>
      </c>
      <c r="H49" s="75">
        <f>IF(1!N16="－","－",IF(1!N16="ND",1,IF(1!N16&lt;=0.02,1,IF(1!N16&lt;=0.05,2,3))))</f>
        <v>3</v>
      </c>
      <c r="I49" s="75">
        <f t="shared" si="4"/>
        <v>4</v>
      </c>
      <c r="J49" s="89" t="str">
        <f t="shared" si="3"/>
        <v>丁</v>
      </c>
    </row>
    <row r="50" spans="1:10" ht="15" customHeight="1">
      <c r="A50" s="82" t="s">
        <v>76</v>
      </c>
      <c r="B50" s="75">
        <f>IF(1!K17&lt;=8.5,IF(1!K17&gt;=6.5,1,2),2)</f>
        <v>1</v>
      </c>
      <c r="C50" s="75">
        <f>IF(1!L17="ND",6,IF(1!L17&gt;=6.5,1,IF(1!L17&gt;=5.5,2,IF(1!L17&gt;=4.5,3,IF(1!L17&gt;=3,4,IF(1!L17&gt;=2,5,6))))))</f>
        <v>3</v>
      </c>
      <c r="D50" s="75">
        <f>IF(1!O17="ND",1,IF(1!O17&lt;=1,1,IF(1!O17&lt;=2,2,IF(1!O17&lt;=4,3,4))))</f>
        <v>3</v>
      </c>
      <c r="E50" s="75">
        <f>IF(1!Q17="ND",1,IF(1!Q17&lt;=25,1,IF(1!Q17&lt;=40,3,IF(1!Q17&lt;=100,4,5))))</f>
        <v>1</v>
      </c>
      <c r="F50" s="75">
        <f>IF('續完'!L17="－","－",IF('續完'!L17="ND",1,IF('續完'!L17&lt;=50,1,IF('續完'!L17&lt;=5000,2,IF('續完'!L17&lt;=10000,3,4)))))</f>
        <v>2</v>
      </c>
      <c r="G50" s="75">
        <f>IF('續完'!N17="ND",1,IF('續完'!N17&lt;=0.1,1,IF('續完'!N17&lt;=0.3,2,4)))</f>
        <v>4</v>
      </c>
      <c r="H50" s="75">
        <f>IF(1!N17="－","－",IF(1!N17="ND",1,IF(1!N17&lt;=0.02,1,IF(1!N17&lt;=0.05,2,3))))</f>
        <v>3</v>
      </c>
      <c r="I50" s="75">
        <f t="shared" si="4"/>
        <v>4</v>
      </c>
      <c r="J50" s="89" t="str">
        <f t="shared" si="3"/>
        <v>丁</v>
      </c>
    </row>
    <row r="51" spans="1:10" ht="15" customHeight="1">
      <c r="A51" s="82" t="s">
        <v>78</v>
      </c>
      <c r="B51" s="75">
        <f>IF(1!K18&lt;=8.5,IF(1!K18&gt;=6.5,1,2),2)</f>
        <v>1</v>
      </c>
      <c r="C51" s="75">
        <f>IF(1!L18="ND",6,IF(1!L18&gt;=6.5,1,IF(1!L18&gt;=5.5,2,IF(1!L18&gt;=4.5,3,IF(1!L18&gt;=3,4,IF(1!L18&gt;=2,5,6))))))</f>
        <v>2</v>
      </c>
      <c r="D51" s="75">
        <f>IF(1!O18="ND",1,IF(1!O18&lt;=1,1,IF(1!O18&lt;=2,2,IF(1!O18&lt;=4,3,4))))</f>
        <v>3</v>
      </c>
      <c r="E51" s="75">
        <f>IF(1!Q18="ND",1,IF(1!Q18&lt;=25,1,IF(1!Q18&lt;=40,3,IF(1!Q18&lt;=100,4,5))))</f>
        <v>1</v>
      </c>
      <c r="F51" s="75">
        <f>IF('續完'!L18="－","－",IF('續完'!L18="ND",1,IF('續完'!L18&lt;=50,1,IF('續完'!L18&lt;=5000,2,IF('續完'!L18&lt;=10000,3,4)))))</f>
        <v>2</v>
      </c>
      <c r="G51" s="75">
        <f>IF('續完'!N18="ND",1,IF('續完'!N18&lt;=0.1,1,IF('續完'!N18&lt;=0.3,2,4)))</f>
        <v>4</v>
      </c>
      <c r="H51" s="75">
        <f>IF(1!N18="－","－",IF(1!N18="ND",1,IF(1!N18&lt;=0.02,1,IF(1!N18&lt;=0.05,2,3))))</f>
        <v>3</v>
      </c>
      <c r="I51" s="75">
        <f t="shared" si="4"/>
        <v>4</v>
      </c>
      <c r="J51" s="89" t="str">
        <f t="shared" si="3"/>
        <v>丁</v>
      </c>
    </row>
    <row r="52" spans="1:10" ht="15" customHeight="1">
      <c r="A52" s="82" t="s">
        <v>81</v>
      </c>
      <c r="B52" s="75">
        <f>IF(1!K19&lt;=8.5,IF(1!K19&gt;=6.5,1,2),2)</f>
        <v>1</v>
      </c>
      <c r="C52" s="75">
        <f>IF(1!L19="ND",6,IF(1!L19&gt;=6.5,1,IF(1!L19&gt;=5.5,2,IF(1!L19&gt;=4.5,3,IF(1!L19&gt;=3,4,IF(1!L19&gt;=2,5,6))))))</f>
        <v>2</v>
      </c>
      <c r="D52" s="75">
        <f>IF(1!O19="ND",1,IF(1!O19&lt;=1,1,IF(1!O19&lt;=2,2,IF(1!O19&lt;=4,3,4))))</f>
        <v>1</v>
      </c>
      <c r="E52" s="75">
        <f>IF(1!Q19="ND",1,IF(1!Q19&lt;=25,1,IF(1!Q19&lt;=40,3,IF(1!Q19&lt;=100,4,5))))</f>
        <v>1</v>
      </c>
      <c r="F52" s="75">
        <f>IF('續完'!L19="－","－",IF('續完'!L19="ND",1,IF('續完'!L19&lt;=50,1,IF('續完'!L19&lt;=5000,2,IF('續完'!L19&lt;=10000,3,4)))))</f>
        <v>3</v>
      </c>
      <c r="G52" s="75">
        <f>IF('續完'!N19="ND",1,IF('續完'!N19&lt;=0.1,1,IF('續完'!N19&lt;=0.3,2,4)))</f>
        <v>1</v>
      </c>
      <c r="H52" s="75">
        <f>IF(1!N19="－","－",IF(1!N19="ND",1,IF(1!N19&lt;=0.02,1,IF(1!N19&lt;=0.05,2,3))))</f>
        <v>3</v>
      </c>
      <c r="I52" s="75">
        <f t="shared" si="4"/>
        <v>3</v>
      </c>
      <c r="J52" s="89" t="str">
        <f t="shared" si="3"/>
        <v>丙</v>
      </c>
    </row>
    <row r="53" spans="1:10" ht="15" customHeight="1">
      <c r="A53" s="82" t="s">
        <v>83</v>
      </c>
      <c r="B53" s="75">
        <f>IF(1!K20&lt;=8.5,IF(1!K20&gt;=6.5,1,2),2)</f>
        <v>1</v>
      </c>
      <c r="C53" s="75">
        <f>IF(1!L20="ND",6,IF(1!L20&gt;=6.5,1,IF(1!L20&gt;=5.5,2,IF(1!L20&gt;=4.5,3,IF(1!L20&gt;=3,4,IF(1!L20&gt;=2,5,6))))))</f>
        <v>2</v>
      </c>
      <c r="D53" s="75">
        <f>IF(1!O20="ND",1,IF(1!O20&lt;=1,1,IF(1!O20&lt;=2,2,IF(1!O20&lt;=4,3,4))))</f>
        <v>3</v>
      </c>
      <c r="E53" s="75">
        <f>IF(1!Q20="ND",1,IF(1!Q20&lt;=25,1,IF(1!Q20&lt;=40,3,IF(1!Q20&lt;=100,4,5))))</f>
        <v>1</v>
      </c>
      <c r="F53" s="75">
        <f>IF('續完'!L20="－","－",IF('續完'!L20="ND",1,IF('續完'!L20&lt;=50,1,IF('續完'!L20&lt;=5000,2,IF('續完'!L20&lt;=10000,3,4)))))</f>
        <v>2</v>
      </c>
      <c r="G53" s="75">
        <f>IF('續完'!N20="ND",1,IF('續完'!N20&lt;=0.1,1,IF('續完'!N20&lt;=0.3,2,4)))</f>
        <v>4</v>
      </c>
      <c r="H53" s="75">
        <f>IF(1!N20="－","－",IF(1!N20="ND",1,IF(1!N20&lt;=0.02,1,IF(1!N20&lt;=0.05,2,3))))</f>
        <v>3</v>
      </c>
      <c r="I53" s="75">
        <f t="shared" si="4"/>
        <v>4</v>
      </c>
      <c r="J53" s="89" t="str">
        <f t="shared" si="3"/>
        <v>丁</v>
      </c>
    </row>
    <row r="54" spans="1:10" ht="15" customHeight="1">
      <c r="A54" s="82" t="s">
        <v>85</v>
      </c>
      <c r="B54" s="75">
        <f>IF(1!K21&lt;=8.5,IF(1!K21&gt;=6.5,1,2),2)</f>
        <v>1</v>
      </c>
      <c r="C54" s="75">
        <f>IF(1!L21="ND",6,IF(1!L21&gt;=6.5,1,IF(1!L21&gt;=5.5,2,IF(1!L21&gt;=4.5,3,IF(1!L21&gt;=3,4,IF(1!L21&gt;=2,5,6))))))</f>
        <v>1</v>
      </c>
      <c r="D54" s="75">
        <f>IF(1!O21="ND",1,IF(1!O21&lt;=1,1,IF(1!O21&lt;=2,2,IF(1!O21&lt;=4,3,4))))</f>
        <v>4</v>
      </c>
      <c r="E54" s="75">
        <f>IF(1!Q21="ND",1,IF(1!Q21&lt;=25,1,IF(1!Q21&lt;=40,3,IF(1!Q21&lt;=100,4,5))))</f>
        <v>1</v>
      </c>
      <c r="F54" s="75">
        <f>IF('續完'!L21="－","－",IF('續完'!L21="ND",1,IF('續完'!L21&lt;=50,1,IF('續完'!L21&lt;=5000,2,IF('續完'!L21&lt;=10000,3,4)))))</f>
        <v>2</v>
      </c>
      <c r="G54" s="75">
        <f>IF('續完'!N21="ND",1,IF('續完'!N21&lt;=0.1,1,IF('續完'!N21&lt;=0.3,2,4)))</f>
        <v>4</v>
      </c>
      <c r="H54" s="75">
        <f>IF(1!N21="－","－",IF(1!N21="ND",1,IF(1!N21&lt;=0.02,1,IF(1!N21&lt;=0.05,2,3))))</f>
        <v>3</v>
      </c>
      <c r="I54" s="75">
        <f t="shared" si="4"/>
        <v>4</v>
      </c>
      <c r="J54" s="89" t="str">
        <f t="shared" si="3"/>
        <v>丁</v>
      </c>
    </row>
    <row r="55" spans="1:10" ht="15" customHeight="1">
      <c r="A55" s="82" t="s">
        <v>87</v>
      </c>
      <c r="B55" s="75">
        <f>IF(1!K22&lt;=8.5,IF(1!K22&gt;=6.5,1,2),2)</f>
        <v>1</v>
      </c>
      <c r="C55" s="75">
        <f>IF(1!L22="ND",6,IF(1!L22&gt;=6.5,1,IF(1!L22&gt;=5.5,2,IF(1!L22&gt;=4.5,3,IF(1!L22&gt;=3,4,IF(1!L22&gt;=2,5,6))))))</f>
        <v>6</v>
      </c>
      <c r="D55" s="75">
        <f>IF(1!O22="ND",1,IF(1!O22&lt;=1,1,IF(1!O22&lt;=2,2,IF(1!O22&lt;=4,3,4))))</f>
        <v>4</v>
      </c>
      <c r="E55" s="75">
        <f>IF(1!Q22="ND",1,IF(1!Q22&lt;=25,1,IF(1!Q22&lt;=40,3,IF(1!Q22&lt;=100,4,5))))</f>
        <v>1</v>
      </c>
      <c r="F55" s="75">
        <f>IF('續完'!L22="－","－",IF('續完'!L22="ND",1,IF('續完'!L22&lt;=50,1,IF('續完'!L22&lt;=5000,2,IF('續完'!L22&lt;=10000,3,4)))))</f>
        <v>4</v>
      </c>
      <c r="G55" s="75">
        <f>IF('續完'!N22="ND",1,IF('續完'!N22&lt;=0.1,1,IF('續完'!N22&lt;=0.3,2,4)))</f>
        <v>4</v>
      </c>
      <c r="H55" s="75">
        <f>IF(1!N22="－","－",IF(1!N22="ND",1,IF(1!N22&lt;=0.02,1,IF(1!N22&lt;=0.05,2,3))))</f>
        <v>3</v>
      </c>
      <c r="I55" s="75">
        <f t="shared" si="4"/>
        <v>6</v>
      </c>
      <c r="J55" s="89" t="str">
        <f t="shared" si="3"/>
        <v>－</v>
      </c>
    </row>
    <row r="56" spans="1:10" ht="15" customHeight="1">
      <c r="A56" s="82" t="s">
        <v>88</v>
      </c>
      <c r="B56" s="75">
        <f>IF(1!K23&lt;=8.5,IF(1!K23&gt;=6.5,1,2),2)</f>
        <v>1</v>
      </c>
      <c r="C56" s="75">
        <f>IF(1!L23="ND",6,IF(1!L23&gt;=6.5,1,IF(1!L23&gt;=5.5,2,IF(1!L23&gt;=4.5,3,IF(1!L23&gt;=3,4,IF(1!L23&gt;=2,5,6))))))</f>
        <v>6</v>
      </c>
      <c r="D56" s="75">
        <f>IF(1!O23="ND",1,IF(1!O23&lt;=1,1,IF(1!O23&lt;=2,2,IF(1!O23&lt;=4,3,4))))</f>
        <v>4</v>
      </c>
      <c r="E56" s="75">
        <f>IF(1!Q23="ND",1,IF(1!Q23&lt;=25,1,IF(1!Q23&lt;=40,3,IF(1!Q23&lt;=100,4,5))))</f>
        <v>1</v>
      </c>
      <c r="F56" s="75">
        <f>IF('續完'!L23="－","－",IF('續完'!L23="ND",1,IF('續完'!L23&lt;=50,1,IF('續完'!L23&lt;=5000,2,IF('續完'!L23&lt;=10000,3,4)))))</f>
        <v>4</v>
      </c>
      <c r="G56" s="75">
        <f>IF('續完'!N23="ND",1,IF('續完'!N23&lt;=0.1,1,IF('續完'!N23&lt;=0.3,2,4)))</f>
        <v>4</v>
      </c>
      <c r="H56" s="75">
        <f>IF(1!N23="－","－",IF(1!N23="ND",1,IF(1!N23&lt;=0.02,1,IF(1!N23&lt;=0.05,2,3))))</f>
        <v>3</v>
      </c>
      <c r="I56" s="75">
        <f t="shared" si="4"/>
        <v>6</v>
      </c>
      <c r="J56" s="89" t="str">
        <f t="shared" si="3"/>
        <v>－</v>
      </c>
    </row>
    <row r="57" spans="1:10" ht="15" customHeight="1">
      <c r="A57" s="82" t="s">
        <v>89</v>
      </c>
      <c r="B57" s="75">
        <f>IF(1!K24&lt;=8.5,IF(1!K24&gt;=6.5,1,2),2)</f>
        <v>1</v>
      </c>
      <c r="C57" s="75">
        <f>IF(1!L24="ND",6,IF(1!L24&gt;=6.5,1,IF(1!L24&gt;=5.5,2,IF(1!L24&gt;=4.5,3,IF(1!L24&gt;=3,4,IF(1!L24&gt;=2,5,6))))))</f>
        <v>4</v>
      </c>
      <c r="D57" s="75">
        <f>IF(1!O24="ND",1,IF(1!O24&lt;=1,1,IF(1!O24&lt;=2,2,IF(1!O24&lt;=4,3,4))))</f>
        <v>4</v>
      </c>
      <c r="E57" s="75">
        <f>IF(1!Q24="ND",1,IF(1!Q24&lt;=25,1,IF(1!Q24&lt;=40,3,IF(1!Q24&lt;=100,4,5))))</f>
        <v>1</v>
      </c>
      <c r="F57" s="75">
        <f>IF('續完'!L24="－","－",IF('續完'!L24="ND",1,IF('續完'!L24&lt;=50,1,IF('續完'!L24&lt;=5000,2,IF('續完'!L24&lt;=10000,3,4)))))</f>
        <v>4</v>
      </c>
      <c r="G57" s="75">
        <f>IF('續完'!N24="ND",1,IF('續完'!N24&lt;=0.1,1,IF('續完'!N24&lt;=0.3,2,4)))</f>
        <v>4</v>
      </c>
      <c r="H57" s="75">
        <f>IF(1!N24="－","－",IF(1!N24="ND",1,IF(1!N24&lt;=0.02,1,IF(1!N24&lt;=0.05,2,3))))</f>
        <v>3</v>
      </c>
      <c r="I57" s="75">
        <f t="shared" si="4"/>
        <v>4</v>
      </c>
      <c r="J57" s="89" t="str">
        <f t="shared" si="3"/>
        <v>丁</v>
      </c>
    </row>
    <row r="58" spans="1:10" ht="15" customHeight="1">
      <c r="A58" s="82" t="s">
        <v>91</v>
      </c>
      <c r="B58" s="75">
        <f>IF(1!K25&lt;=8.5,IF(1!K25&gt;=6.5,1,2),2)</f>
        <v>1</v>
      </c>
      <c r="C58" s="75">
        <f>IF(1!L25="ND",6,IF(1!L25&gt;=6.5,1,IF(1!L25&gt;=5.5,2,IF(1!L25&gt;=4.5,3,IF(1!L25&gt;=3,4,IF(1!L25&gt;=2,5,6))))))</f>
        <v>6</v>
      </c>
      <c r="D58" s="75">
        <f>IF(1!O25="ND",1,IF(1!O25&lt;=1,1,IF(1!O25&lt;=2,2,IF(1!O25&lt;=4,3,4))))</f>
        <v>4</v>
      </c>
      <c r="E58" s="75">
        <f>IF(1!Q25="ND",1,IF(1!Q25&lt;=25,1,IF(1!Q25&lt;=40,3,IF(1!Q25&lt;=100,4,5))))</f>
        <v>1</v>
      </c>
      <c r="F58" s="75">
        <f>IF('續完'!L25="－","－",IF('續完'!L25="ND",1,IF('續完'!L25&lt;=50,1,IF('續完'!L25&lt;=5000,2,IF('續完'!L25&lt;=10000,3,4)))))</f>
        <v>4</v>
      </c>
      <c r="G58" s="75">
        <f>IF('續完'!N25="ND",1,IF('續完'!N25&lt;=0.1,1,IF('續完'!N25&lt;=0.3,2,4)))</f>
        <v>4</v>
      </c>
      <c r="H58" s="75">
        <f>IF(1!N25="－","－",IF(1!N25="ND",1,IF(1!N25&lt;=0.02,1,IF(1!N25&lt;=0.05,2,3))))</f>
        <v>3</v>
      </c>
      <c r="I58" s="75">
        <f t="shared" si="4"/>
        <v>6</v>
      </c>
      <c r="J58" s="89" t="str">
        <f t="shared" si="3"/>
        <v>－</v>
      </c>
    </row>
    <row r="59" spans="1:10" ht="15" customHeight="1">
      <c r="A59" s="82" t="s">
        <v>92</v>
      </c>
      <c r="B59" s="75">
        <f>IF(1!K26&lt;=8.5,IF(1!K26&gt;=6.5,1,2),2)</f>
        <v>1</v>
      </c>
      <c r="C59" s="75">
        <f>IF(1!L26="ND",6,IF(1!L26&gt;=6.5,1,IF(1!L26&gt;=5.5,2,IF(1!L26&gt;=4.5,3,IF(1!L26&gt;=3,4,IF(1!L26&gt;=2,5,6))))))</f>
        <v>4</v>
      </c>
      <c r="D59" s="75">
        <f>IF(1!O26="ND",1,IF(1!O26&lt;=1,1,IF(1!O26&lt;=2,2,IF(1!O26&lt;=4,3,4))))</f>
        <v>4</v>
      </c>
      <c r="E59" s="75">
        <f>IF(1!Q26="ND",1,IF(1!Q26&lt;=25,1,IF(1!Q26&lt;=40,3,IF(1!Q26&lt;=100,4,5))))</f>
        <v>1</v>
      </c>
      <c r="F59" s="75">
        <f>IF('續完'!L26="－","－",IF('續完'!L26="ND",1,IF('續完'!L26&lt;=50,1,IF('續完'!L26&lt;=5000,2,IF('續完'!L26&lt;=10000,3,4)))))</f>
        <v>4</v>
      </c>
      <c r="G59" s="75">
        <f>IF('續完'!N26="ND",1,IF('續完'!N26&lt;=0.1,1,IF('續完'!N26&lt;=0.3,2,4)))</f>
        <v>4</v>
      </c>
      <c r="H59" s="75">
        <f>IF(1!N26="－","－",IF(1!N26="ND",1,IF(1!N26&lt;=0.02,1,IF(1!N26&lt;=0.05,2,3))))</f>
        <v>3</v>
      </c>
      <c r="I59" s="75">
        <f t="shared" si="4"/>
        <v>4</v>
      </c>
      <c r="J59" s="89" t="str">
        <f t="shared" si="3"/>
        <v>丁</v>
      </c>
    </row>
    <row r="60" spans="1:10" ht="15" customHeight="1">
      <c r="A60" s="82" t="s">
        <v>93</v>
      </c>
      <c r="B60" s="75">
        <f>IF(1!K27&lt;=8.5,IF(1!K27&gt;=6.5,1,2),2)</f>
        <v>1</v>
      </c>
      <c r="C60" s="75">
        <f>IF(1!L27="ND",6,IF(1!L27&gt;=6.5,1,IF(1!L27&gt;=5.5,2,IF(1!L27&gt;=4.5,3,IF(1!L27&gt;=3,4,IF(1!L27&gt;=2,5,6))))))</f>
        <v>3</v>
      </c>
      <c r="D60" s="75">
        <f>IF(1!O27="ND",1,IF(1!O27&lt;=1,1,IF(1!O27&lt;=2,2,IF(1!O27&lt;=4,3,4))))</f>
        <v>4</v>
      </c>
      <c r="E60" s="75">
        <f>IF(1!Q27="ND",1,IF(1!Q27&lt;=25,1,IF(1!Q27&lt;=40,3,IF(1!Q27&lt;=100,4,5))))</f>
        <v>1</v>
      </c>
      <c r="F60" s="75">
        <f>IF('續完'!L27="－","－",IF('續完'!L27="ND",1,IF('續完'!L27&lt;=50,1,IF('續完'!L27&lt;=5000,2,IF('續完'!L27&lt;=10000,3,4)))))</f>
        <v>4</v>
      </c>
      <c r="G60" s="75">
        <f>IF('續完'!N27="ND",1,IF('續完'!N27&lt;=0.1,1,IF('續完'!N27&lt;=0.3,2,4)))</f>
        <v>4</v>
      </c>
      <c r="H60" s="75">
        <f>IF(1!N27="－","－",IF(1!N27="ND",1,IF(1!N27&lt;=0.02,1,IF(1!N27&lt;=0.05,2,3))))</f>
        <v>3</v>
      </c>
      <c r="I60" s="75">
        <f t="shared" si="4"/>
        <v>4</v>
      </c>
      <c r="J60" s="89" t="str">
        <f t="shared" si="3"/>
        <v>丁</v>
      </c>
    </row>
    <row r="61" spans="1:10" ht="15" customHeight="1">
      <c r="A61" s="82" t="s">
        <v>95</v>
      </c>
      <c r="B61" s="75">
        <f>IF(1!K28&lt;=8.5,IF(1!K28&gt;=6.5,1,2),2)</f>
        <v>1</v>
      </c>
      <c r="C61" s="75">
        <f>IF(1!L28="ND",6,IF(1!L28&gt;=6.5,1,IF(1!L28&gt;=5.5,2,IF(1!L28&gt;=4.5,3,IF(1!L28&gt;=3,4,IF(1!L28&gt;=2,5,6))))))</f>
        <v>4</v>
      </c>
      <c r="D61" s="75">
        <f>IF(1!O28="ND",1,IF(1!O28&lt;=1,1,IF(1!O28&lt;=2,2,IF(1!O28&lt;=4,3,4))))</f>
        <v>4</v>
      </c>
      <c r="E61" s="75">
        <f>IF(1!Q28="ND",1,IF(1!Q28&lt;=25,1,IF(1!Q28&lt;=40,3,IF(1!Q28&lt;=100,4,5))))</f>
        <v>1</v>
      </c>
      <c r="F61" s="75">
        <f>IF('續完'!L28="－","－",IF('續完'!L28="ND",1,IF('續完'!L28&lt;=50,1,IF('續完'!L28&lt;=5000,2,IF('續完'!L28&lt;=10000,3,4)))))</f>
        <v>4</v>
      </c>
      <c r="G61" s="75">
        <f>IF('續完'!N28="ND",1,IF('續完'!N28&lt;=0.1,1,IF('續完'!N28&lt;=0.3,2,4)))</f>
        <v>4</v>
      </c>
      <c r="H61" s="75">
        <f>IF(1!N28="－","－",IF(1!N28="ND",1,IF(1!N28&lt;=0.02,1,IF(1!N28&lt;=0.05,2,3))))</f>
        <v>3</v>
      </c>
      <c r="I61" s="75">
        <f t="shared" si="4"/>
        <v>4</v>
      </c>
      <c r="J61" s="89" t="str">
        <f t="shared" si="3"/>
        <v>丁</v>
      </c>
    </row>
    <row r="62" spans="1:10" ht="15" customHeight="1">
      <c r="A62" s="82" t="s">
        <v>96</v>
      </c>
      <c r="B62" s="75">
        <f>IF(1!K29&lt;=8.5,IF(1!K29&gt;=6.5,1,2),2)</f>
        <v>1</v>
      </c>
      <c r="C62" s="75">
        <f>IF(1!L29="ND",6,IF(1!L29&gt;=6.5,1,IF(1!L29&gt;=5.5,2,IF(1!L29&gt;=4.5,3,IF(1!L29&gt;=3,4,IF(1!L29&gt;=2,5,6))))))</f>
        <v>6</v>
      </c>
      <c r="D62" s="75">
        <f>IF(1!O29="ND",1,IF(1!O29&lt;=1,1,IF(1!O29&lt;=2,2,IF(1!O29&lt;=4,3,4))))</f>
        <v>4</v>
      </c>
      <c r="E62" s="75">
        <f>IF(1!Q29="ND",1,IF(1!Q29&lt;=25,1,IF(1!Q29&lt;=40,3,IF(1!Q29&lt;=100,4,5))))</f>
        <v>1</v>
      </c>
      <c r="F62" s="75">
        <f>IF('續完'!L29="－","－",IF('續完'!L29="ND",1,IF('續完'!L29&lt;=50,1,IF('續完'!L29&lt;=5000,2,IF('續完'!L29&lt;=10000,3,4)))))</f>
        <v>4</v>
      </c>
      <c r="G62" s="75">
        <f>IF('續完'!N29="ND",1,IF('續完'!N29&lt;=0.1,1,IF('續完'!N29&lt;=0.3,2,4)))</f>
        <v>4</v>
      </c>
      <c r="H62" s="75">
        <f>IF(1!N29="－","－",IF(1!N29="ND",1,IF(1!N29&lt;=0.02,1,IF(1!N29&lt;=0.05,2,3))))</f>
        <v>3</v>
      </c>
      <c r="I62" s="75">
        <f t="shared" si="4"/>
        <v>6</v>
      </c>
      <c r="J62" s="89" t="str">
        <f t="shared" si="3"/>
        <v>－</v>
      </c>
    </row>
    <row r="63" spans="1:10" ht="15" customHeight="1">
      <c r="A63" s="82" t="s">
        <v>97</v>
      </c>
      <c r="B63" s="75">
        <f>IF(1!K30&lt;=8.5,IF(1!K30&gt;=6.5,1,2),2)</f>
        <v>1</v>
      </c>
      <c r="C63" s="75">
        <f>IF(1!L30="ND",6,IF(1!L30&gt;=6.5,1,IF(1!L30&gt;=5.5,2,IF(1!L30&gt;=4.5,3,IF(1!L30&gt;=3,4,IF(1!L30&gt;=2,5,6))))))</f>
        <v>5</v>
      </c>
      <c r="D63" s="75">
        <f>IF(1!O30="ND",1,IF(1!O30&lt;=1,1,IF(1!O30&lt;=2,2,IF(1!O30&lt;=4,3,4))))</f>
        <v>4</v>
      </c>
      <c r="E63" s="75">
        <f>IF(1!Q30="ND",1,IF(1!Q30&lt;=25,1,IF(1!Q30&lt;=40,3,IF(1!Q30&lt;=100,4,5))))</f>
        <v>1</v>
      </c>
      <c r="F63" s="75">
        <f>IF('續完'!L30="－","－",IF('續完'!L30="ND",1,IF('續完'!L30&lt;=50,1,IF('續完'!L30&lt;=5000,2,IF('續完'!L30&lt;=10000,3,4)))))</f>
        <v>4</v>
      </c>
      <c r="G63" s="75">
        <f>IF('續完'!N30="ND",1,IF('續完'!N30&lt;=0.1,1,IF('續完'!N30&lt;=0.3,2,4)))</f>
        <v>4</v>
      </c>
      <c r="H63" s="75">
        <f>IF(1!N30="－","－",IF(1!N30="ND",1,IF(1!N30&lt;=0.02,1,IF(1!N30&lt;=0.05,2,3))))</f>
        <v>3</v>
      </c>
      <c r="I63" s="75">
        <f t="shared" si="4"/>
        <v>5</v>
      </c>
      <c r="J63" s="89" t="str">
        <f t="shared" si="3"/>
        <v>戊</v>
      </c>
    </row>
    <row r="64" spans="1:10" ht="15" customHeight="1">
      <c r="A64" s="82" t="s">
        <v>99</v>
      </c>
      <c r="B64" s="75">
        <f>IF(1!K31&lt;=8.5,IF(1!K31&gt;=6.5,1,2),2)</f>
        <v>1</v>
      </c>
      <c r="C64" s="75">
        <f>IF(1!L31="ND",6,IF(1!L31&gt;=6.5,1,IF(1!L31&gt;=5.5,2,IF(1!L31&gt;=4.5,3,IF(1!L31&gt;=3,4,IF(1!L31&gt;=2,5,6))))))</f>
        <v>4</v>
      </c>
      <c r="D64" s="75">
        <f>IF(1!O31="ND",1,IF(1!O31&lt;=1,1,IF(1!O31&lt;=2,2,IF(1!O31&lt;=4,3,4))))</f>
        <v>3</v>
      </c>
      <c r="E64" s="75">
        <f>IF(1!Q31="ND",1,IF(1!Q31&lt;=25,1,IF(1!Q31&lt;=40,3,IF(1!Q31&lt;=100,4,5))))</f>
        <v>1</v>
      </c>
      <c r="F64" s="75">
        <f>IF('續完'!L31="－","－",IF('續完'!L31="ND",1,IF('續完'!L31&lt;=50,1,IF('續完'!L31&lt;=5000,2,IF('續完'!L31&lt;=10000,3,4)))))</f>
        <v>4</v>
      </c>
      <c r="G64" s="75">
        <f>IF('續完'!N31="ND",1,IF('續完'!N31&lt;=0.1,1,IF('續完'!N31&lt;=0.3,2,4)))</f>
        <v>4</v>
      </c>
      <c r="H64" s="75">
        <f>IF(1!N31="－","－",IF(1!N31="ND",1,IF(1!N31&lt;=0.02,1,IF(1!N31&lt;=0.05,2,3))))</f>
        <v>3</v>
      </c>
      <c r="I64" s="75">
        <f t="shared" si="4"/>
        <v>4</v>
      </c>
      <c r="J64" s="89" t="str">
        <f t="shared" si="3"/>
        <v>丁</v>
      </c>
    </row>
    <row r="65" spans="1:10" ht="15" customHeight="1">
      <c r="A65" s="82" t="s">
        <v>100</v>
      </c>
      <c r="B65" s="75">
        <f>IF(1!K32&lt;=8.5,IF(1!K32&gt;=6.5,1,2),2)</f>
        <v>1</v>
      </c>
      <c r="C65" s="75">
        <f>IF(1!L32="ND",6,IF(1!L32&gt;=6.5,1,IF(1!L32&gt;=5.5,2,IF(1!L32&gt;=4.5,3,IF(1!L32&gt;=3,4,IF(1!L32&gt;=2,5,6))))))</f>
        <v>4</v>
      </c>
      <c r="D65" s="75">
        <f>IF(1!O32="ND",1,IF(1!O32&lt;=1,1,IF(1!O32&lt;=2,2,IF(1!O32&lt;=4,3,4))))</f>
        <v>4</v>
      </c>
      <c r="E65" s="75">
        <f>IF(1!Q32="ND",1,IF(1!Q32&lt;=25,1,IF(1!Q32&lt;=40,3,IF(1!Q32&lt;=100,4,5))))</f>
        <v>1</v>
      </c>
      <c r="F65" s="75">
        <f>IF('續完'!L32="－","－",IF('續完'!L32="ND",1,IF('續完'!L32&lt;=50,1,IF('續完'!L32&lt;=5000,2,IF('續完'!L32&lt;=10000,3,4)))))</f>
        <v>4</v>
      </c>
      <c r="G65" s="75">
        <f>IF('續完'!N32="ND",1,IF('續完'!N32&lt;=0.1,1,IF('續完'!N32&lt;=0.3,2,4)))</f>
        <v>4</v>
      </c>
      <c r="H65" s="75">
        <f>IF(1!N32="－","－",IF(1!N32="ND",1,IF(1!N32&lt;=0.02,1,IF(1!N32&lt;=0.05,2,3))))</f>
        <v>3</v>
      </c>
      <c r="I65" s="75">
        <f t="shared" si="4"/>
        <v>4</v>
      </c>
      <c r="J65" s="89" t="str">
        <f t="shared" si="3"/>
        <v>丁</v>
      </c>
    </row>
    <row r="66" spans="1:10" ht="15" customHeight="1">
      <c r="A66" s="82" t="s">
        <v>101</v>
      </c>
      <c r="B66" s="75">
        <f>IF(1!K33&lt;=8.5,IF(1!K33&gt;=6.5,1,2),2)</f>
        <v>1</v>
      </c>
      <c r="C66" s="75">
        <f>IF(1!L33="ND",6,IF(1!L33&gt;=6.5,1,IF(1!L33&gt;=5.5,2,IF(1!L33&gt;=4.5,3,IF(1!L33&gt;=3,4,IF(1!L33&gt;=2,5,6))))))</f>
        <v>2</v>
      </c>
      <c r="D66" s="75">
        <f>IF(1!O33="ND",1,IF(1!O33&lt;=1,1,IF(1!O33&lt;=2,2,IF(1!O33&lt;=4,3,4))))</f>
        <v>4</v>
      </c>
      <c r="E66" s="75">
        <f>IF(1!Q33="ND",1,IF(1!Q33&lt;=25,1,IF(1!Q33&lt;=40,3,IF(1!Q33&lt;=100,4,5))))</f>
        <v>1</v>
      </c>
      <c r="F66" s="75">
        <f>IF('續完'!L33="－","－",IF('續完'!L33="ND",1,IF('續完'!L33&lt;=50,1,IF('續完'!L33&lt;=5000,2,IF('續完'!L33&lt;=10000,3,4)))))</f>
        <v>4</v>
      </c>
      <c r="G66" s="75">
        <f>IF('續完'!N33="ND",1,IF('續完'!N33&lt;=0.1,1,IF('續完'!N33&lt;=0.3,2,4)))</f>
        <v>4</v>
      </c>
      <c r="H66" s="75">
        <f>IF(1!N33="－","－",IF(1!N33="ND",1,IF(1!N33&lt;=0.02,1,IF(1!N33&lt;=0.05,2,3))))</f>
        <v>3</v>
      </c>
      <c r="I66" s="75">
        <f t="shared" si="4"/>
        <v>4</v>
      </c>
      <c r="J66" s="89" t="str">
        <f t="shared" si="3"/>
        <v>丁</v>
      </c>
    </row>
    <row r="67" spans="1:10" ht="15" customHeight="1">
      <c r="A67" s="82" t="s">
        <v>103</v>
      </c>
      <c r="B67" s="75">
        <f>IF(1!K34&lt;=8.5,IF(1!K34&gt;=6.5,1,2),2)</f>
        <v>1</v>
      </c>
      <c r="C67" s="75">
        <f>IF(1!L34="ND",6,IF(1!L34&gt;=6.5,1,IF(1!L34&gt;=5.5,2,IF(1!L34&gt;=4.5,3,IF(1!L34&gt;=3,4,IF(1!L34&gt;=2,5,6))))))</f>
        <v>4</v>
      </c>
      <c r="D67" s="75">
        <f>IF(1!O34="ND",1,IF(1!O34&lt;=1,1,IF(1!O34&lt;=2,2,IF(1!O34&lt;=4,3,4))))</f>
        <v>2</v>
      </c>
      <c r="E67" s="75">
        <f>IF(1!Q34="ND",1,IF(1!Q34&lt;=25,1,IF(1!Q34&lt;=40,3,IF(1!Q34&lt;=100,4,5))))</f>
        <v>1</v>
      </c>
      <c r="F67" s="75">
        <f>IF('續完'!L34="－","－",IF('續完'!L34="ND",1,IF('續完'!L34&lt;=50,1,IF('續完'!L34&lt;=5000,2,IF('續完'!L34&lt;=10000,3,4)))))</f>
        <v>4</v>
      </c>
      <c r="G67" s="75">
        <f>IF('續完'!N34="ND",1,IF('續完'!N34&lt;=0.1,1,IF('續完'!N34&lt;=0.3,2,4)))</f>
        <v>4</v>
      </c>
      <c r="H67" s="75">
        <f>IF(1!N34="－","－",IF(1!N34="ND",1,IF(1!N34&lt;=0.02,1,IF(1!N34&lt;=0.05,2,3))))</f>
        <v>3</v>
      </c>
      <c r="I67" s="75">
        <f t="shared" si="4"/>
        <v>4</v>
      </c>
      <c r="J67" s="89" t="str">
        <f t="shared" si="3"/>
        <v>丁</v>
      </c>
    </row>
    <row r="68" spans="1:10" ht="15" customHeight="1">
      <c r="A68" s="82" t="s">
        <v>105</v>
      </c>
      <c r="B68" s="75">
        <f>IF(1!K35&lt;=8.5,IF(1!K35&gt;=6.5,1,2),2)</f>
        <v>1</v>
      </c>
      <c r="C68" s="75">
        <f>IF(1!L35="ND",6,IF(1!L35&gt;=6.5,1,IF(1!L35&gt;=5.5,2,IF(1!L35&gt;=4.5,3,IF(1!L35&gt;=3,4,IF(1!L35&gt;=2,5,6))))))</f>
        <v>4</v>
      </c>
      <c r="D68" s="75">
        <f>IF(1!O35="ND",1,IF(1!O35&lt;=1,1,IF(1!O35&lt;=2,2,IF(1!O35&lt;=4,3,4))))</f>
        <v>2</v>
      </c>
      <c r="E68" s="75">
        <f>IF(1!Q35="ND",1,IF(1!Q35&lt;=25,1,IF(1!Q35&lt;=40,3,IF(1!Q35&lt;=100,4,5))))</f>
        <v>1</v>
      </c>
      <c r="F68" s="75">
        <f>IF('續完'!L35="－","－",IF('續完'!L35="ND",1,IF('續完'!L35&lt;=50,1,IF('續完'!L35&lt;=5000,2,IF('續完'!L35&lt;=10000,3,4)))))</f>
        <v>4</v>
      </c>
      <c r="G68" s="75">
        <f>IF('續完'!N35="ND",1,IF('續完'!N35&lt;=0.1,1,IF('續完'!N35&lt;=0.3,2,4)))</f>
        <v>4</v>
      </c>
      <c r="H68" s="75">
        <f>IF(1!N35="－","－",IF(1!N35="ND",1,IF(1!N35&lt;=0.02,1,IF(1!N35&lt;=0.05,2,3))))</f>
        <v>3</v>
      </c>
      <c r="I68" s="75">
        <f t="shared" si="4"/>
        <v>4</v>
      </c>
      <c r="J68" s="89" t="str">
        <f t="shared" si="3"/>
        <v>丁</v>
      </c>
    </row>
    <row r="69" spans="1:10" ht="15" customHeight="1">
      <c r="A69" s="82" t="s">
        <v>107</v>
      </c>
      <c r="B69" s="75">
        <f>IF(1!K36&lt;=8.5,IF(1!K36&gt;=6.5,1,2),2)</f>
        <v>1</v>
      </c>
      <c r="C69" s="75">
        <f>IF(1!L36="ND",6,IF(1!L36&gt;=6.5,1,IF(1!L36&gt;=5.5,2,IF(1!L36&gt;=4.5,3,IF(1!L36&gt;=3,4,IF(1!L36&gt;=2,5,6))))))</f>
        <v>4</v>
      </c>
      <c r="D69" s="75">
        <f>IF(1!O36="ND",1,IF(1!O36&lt;=1,1,IF(1!O36&lt;=2,2,IF(1!O36&lt;=4,3,4))))</f>
        <v>3</v>
      </c>
      <c r="E69" s="75">
        <f>IF(1!Q36="ND",1,IF(1!Q36&lt;=25,1,IF(1!Q36&lt;=40,3,IF(1!Q36&lt;=100,4,5))))</f>
        <v>1</v>
      </c>
      <c r="F69" s="75">
        <f>IF('續完'!L36="－","－",IF('續完'!L36="ND",1,IF('續完'!L36&lt;=50,1,IF('續完'!L36&lt;=5000,2,IF('續完'!L36&lt;=10000,3,4)))))</f>
        <v>4</v>
      </c>
      <c r="G69" s="75">
        <f>IF('續完'!N36="ND",1,IF('續完'!N36&lt;=0.1,1,IF('續完'!N36&lt;=0.3,2,4)))</f>
        <v>4</v>
      </c>
      <c r="H69" s="75">
        <f>IF(1!N36="－","－",IF(1!N36="ND",1,IF(1!N36&lt;=0.02,1,IF(1!N36&lt;=0.05,2,3))))</f>
        <v>3</v>
      </c>
      <c r="I69" s="75">
        <f t="shared" si="4"/>
        <v>4</v>
      </c>
      <c r="J69" s="89" t="str">
        <f t="shared" si="3"/>
        <v>丁</v>
      </c>
    </row>
    <row r="70" spans="1:10" ht="15" customHeight="1">
      <c r="A70" s="82" t="s">
        <v>109</v>
      </c>
      <c r="B70" s="75">
        <f>IF(1!K37&lt;=8.5,IF(1!K37&gt;=6.5,1,2),2)</f>
        <v>1</v>
      </c>
      <c r="C70" s="75">
        <f>IF(1!L37="ND",6,IF(1!L37&gt;=6.5,1,IF(1!L37&gt;=5.5,2,IF(1!L37&gt;=4.5,3,IF(1!L37&gt;=3,4,IF(1!L37&gt;=2,5,6))))))</f>
        <v>5</v>
      </c>
      <c r="D70" s="75">
        <f>IF(1!O37="ND",1,IF(1!O37&lt;=1,1,IF(1!O37&lt;=2,2,IF(1!O37&lt;=4,3,4))))</f>
        <v>4</v>
      </c>
      <c r="E70" s="75">
        <f>IF(1!Q37="ND",1,IF(1!Q37&lt;=25,1,IF(1!Q37&lt;=40,3,IF(1!Q37&lt;=100,4,5))))</f>
        <v>3</v>
      </c>
      <c r="F70" s="75">
        <f>IF('續完'!L37="－","－",IF('續完'!L37="ND",1,IF('續完'!L37&lt;=50,1,IF('續完'!L37&lt;=5000,2,IF('續完'!L37&lt;=10000,3,4)))))</f>
        <v>4</v>
      </c>
      <c r="G70" s="75">
        <f>IF('續完'!N37="ND",1,IF('續完'!N37&lt;=0.1,1,IF('續完'!N37&lt;=0.3,2,4)))</f>
        <v>4</v>
      </c>
      <c r="H70" s="75">
        <f>IF(1!N37="－","－",IF(1!N37="ND",1,IF(1!N37&lt;=0.02,1,IF(1!N37&lt;=0.05,2,3))))</f>
        <v>3</v>
      </c>
      <c r="I70" s="75">
        <f t="shared" si="4"/>
        <v>5</v>
      </c>
      <c r="J70" s="89" t="str">
        <f t="shared" si="3"/>
        <v>戊</v>
      </c>
    </row>
    <row r="71" spans="1:10" ht="15" customHeight="1">
      <c r="A71" s="82" t="s">
        <v>111</v>
      </c>
      <c r="B71" s="75">
        <f>IF(1!K38&lt;=8.5,IF(1!K38&gt;=6.5,1,2),2)</f>
        <v>2</v>
      </c>
      <c r="C71" s="75">
        <f>IF(1!L38="ND",6,IF(1!L38&gt;=6.5,1,IF(1!L38&gt;=5.5,2,IF(1!L38&gt;=4.5,3,IF(1!L38&gt;=3,4,IF(1!L38&gt;=2,5,6))))))</f>
        <v>2</v>
      </c>
      <c r="D71" s="75">
        <f>IF(1!O38="ND",1,IF(1!O38&lt;=1,1,IF(1!O38&lt;=2,2,IF(1!O38&lt;=4,3,4))))</f>
        <v>3</v>
      </c>
      <c r="E71" s="75">
        <f>IF(1!Q38="ND",1,IF(1!Q38&lt;=25,1,IF(1!Q38&lt;=40,3,IF(1!Q38&lt;=100,4,5))))</f>
        <v>4</v>
      </c>
      <c r="F71" s="75">
        <f>IF('續完'!L38="－","－",IF('續完'!L38="ND",1,IF('續完'!L38&lt;=50,1,IF('續完'!L38&lt;=5000,2,IF('續完'!L38&lt;=10000,3,4)))))</f>
        <v>4</v>
      </c>
      <c r="G71" s="75">
        <f>IF('續完'!N38="ND",1,IF('續完'!N38&lt;=0.1,1,IF('續完'!N38&lt;=0.3,2,4)))</f>
        <v>2</v>
      </c>
      <c r="H71" s="75">
        <f>IF(1!N38="－","－",IF(1!N38="ND",1,IF(1!N38&lt;=0.02,1,IF(1!N38&lt;=0.05,2,3))))</f>
        <v>3</v>
      </c>
      <c r="I71" s="75">
        <f t="shared" si="4"/>
        <v>4</v>
      </c>
      <c r="J71" s="89" t="str">
        <f t="shared" si="3"/>
        <v>丁</v>
      </c>
    </row>
    <row r="72" spans="1:10" ht="15" customHeight="1">
      <c r="A72" s="82" t="s">
        <v>112</v>
      </c>
      <c r="B72" s="75">
        <f>IF(1!K39&lt;=8.5,IF(1!K39&gt;=6.5,1,2),2)</f>
        <v>2</v>
      </c>
      <c r="C72" s="75">
        <f>IF(1!L39="ND",6,IF(1!L39&gt;=6.5,1,IF(1!L39&gt;=5.5,2,IF(1!L39&gt;=4.5,3,IF(1!L39&gt;=3,4,IF(1!L39&gt;=2,5,6))))))</f>
        <v>2</v>
      </c>
      <c r="D72" s="75">
        <f>IF(1!O39="ND",1,IF(1!O39&lt;=1,1,IF(1!O39&lt;=2,2,IF(1!O39&lt;=4,3,4))))</f>
        <v>4</v>
      </c>
      <c r="E72" s="75">
        <f>IF(1!Q39="ND",1,IF(1!Q39&lt;=25,1,IF(1!Q39&lt;=40,3,IF(1!Q39&lt;=100,4,5))))</f>
        <v>1</v>
      </c>
      <c r="F72" s="75">
        <f>IF('續完'!L39="－","－",IF('續完'!L39="ND",1,IF('續完'!L39&lt;=50,1,IF('續完'!L39&lt;=5000,2,IF('續完'!L39&lt;=10000,3,4)))))</f>
        <v>4</v>
      </c>
      <c r="G72" s="75">
        <f>IF('續完'!N39="ND",1,IF('續完'!N39&lt;=0.1,1,IF('續完'!N39&lt;=0.3,2,4)))</f>
        <v>4</v>
      </c>
      <c r="H72" s="75">
        <f>IF(1!N39="－","－",IF(1!N39="ND",1,IF(1!N39&lt;=0.02,1,IF(1!N39&lt;=0.05,2,3))))</f>
        <v>3</v>
      </c>
      <c r="I72" s="75">
        <f t="shared" si="4"/>
        <v>4</v>
      </c>
      <c r="J72" s="89" t="str">
        <f t="shared" si="3"/>
        <v>丁</v>
      </c>
    </row>
    <row r="73" spans="1:10" ht="15" customHeight="1">
      <c r="A73" s="82" t="s">
        <v>124</v>
      </c>
      <c r="B73" s="75">
        <f>IF(1!K40&lt;=8.5,IF(1!K40&gt;=6.5,1,2),2)</f>
        <v>1</v>
      </c>
      <c r="C73" s="75">
        <f>IF(1!L40="ND",6,IF(1!L40&gt;=6.5,1,IF(1!L40&gt;=5.5,2,IF(1!L40&gt;=4.5,3,IF(1!L40&gt;=3,4,IF(1!L40&gt;=2,5,6))))))</f>
        <v>5</v>
      </c>
      <c r="D73" s="75">
        <f>IF(1!O40="ND",1,IF(1!O40&lt;=1,1,IF(1!O40&lt;=2,2,IF(1!O40&lt;=4,3,4))))</f>
        <v>4</v>
      </c>
      <c r="E73" s="75">
        <f>IF(1!Q40="ND",1,IF(1!Q40&lt;=25,1,IF(1!Q40&lt;=40,3,IF(1!Q40&lt;=100,4,5))))</f>
        <v>4</v>
      </c>
      <c r="F73" s="75">
        <f>IF('續完'!L40="－","－",IF('續完'!L40="ND",1,IF('續完'!L40&lt;=50,1,IF('續完'!L40&lt;=5000,2,IF('續完'!L40&lt;=10000,3,4)))))</f>
        <v>4</v>
      </c>
      <c r="G73" s="75">
        <f>IF('續完'!N40="ND",1,IF('續完'!N40&lt;=0.1,1,IF('續完'!N40&lt;=0.3,2,4)))</f>
        <v>4</v>
      </c>
      <c r="H73" s="75">
        <f>IF(1!N40="－","－",IF(1!N40="ND",1,IF(1!N40&lt;=0.02,1,IF(1!N40&lt;=0.05,2,3))))</f>
        <v>3</v>
      </c>
      <c r="I73" s="75">
        <f t="shared" si="4"/>
        <v>5</v>
      </c>
      <c r="J73" s="89" t="str">
        <f t="shared" si="3"/>
        <v>戊</v>
      </c>
    </row>
    <row r="74" spans="1:10" ht="15" customHeight="1">
      <c r="A74" s="82" t="s">
        <v>126</v>
      </c>
      <c r="B74" s="75">
        <f>IF(1!K41&lt;=8.5,IF(1!K41&gt;=6.5,1,2),2)</f>
        <v>1</v>
      </c>
      <c r="C74" s="75">
        <f>IF(1!L41="ND",6,IF(1!L41&gt;=6.5,1,IF(1!L41&gt;=5.5,2,IF(1!L41&gt;=4.5,3,IF(1!L41&gt;=3,4,IF(1!L41&gt;=2,5,6))))))</f>
        <v>3</v>
      </c>
      <c r="D74" s="75">
        <f>IF(1!O41="ND",1,IF(1!O41&lt;=1,1,IF(1!O41&lt;=2,2,IF(1!O41&lt;=4,3,4))))</f>
        <v>4</v>
      </c>
      <c r="E74" s="75">
        <f>IF(1!Q41="ND",1,IF(1!Q41&lt;=25,1,IF(1!Q41&lt;=40,3,IF(1!Q41&lt;=100,4,5))))</f>
        <v>1</v>
      </c>
      <c r="F74" s="75">
        <f>IF('續完'!L41="－","－",IF('續完'!L41="ND",1,IF('續完'!L41&lt;=50,1,IF('續完'!L41&lt;=5000,2,IF('續完'!L41&lt;=10000,3,4)))))</f>
        <v>4</v>
      </c>
      <c r="G74" s="75">
        <f>IF('續完'!N41="ND",1,IF('續完'!N41&lt;=0.1,1,IF('續完'!N41&lt;=0.3,2,4)))</f>
        <v>2</v>
      </c>
      <c r="H74" s="75">
        <f>IF(1!N41="－","－",IF(1!N41="ND",1,IF(1!N41&lt;=0.02,1,IF(1!N41&lt;=0.05,2,3))))</f>
        <v>3</v>
      </c>
      <c r="I74" s="75">
        <f t="shared" si="4"/>
        <v>4</v>
      </c>
      <c r="J74" s="89" t="str">
        <f t="shared" si="3"/>
        <v>丁</v>
      </c>
    </row>
    <row r="75" spans="1:10" ht="15" customHeight="1">
      <c r="A75" s="82" t="s">
        <v>114</v>
      </c>
      <c r="B75" s="75">
        <f>IF(1!K42&lt;=8.5,IF(1!K42&gt;=6.5,1,2),2)</f>
        <v>1</v>
      </c>
      <c r="C75" s="75">
        <f>IF(1!L42="ND",6,IF(1!L42&gt;=6.5,1,IF(1!L42&gt;=5.5,2,IF(1!L42&gt;=4.5,3,IF(1!L42&gt;=3,4,IF(1!L42&gt;=2,5,6))))))</f>
        <v>5</v>
      </c>
      <c r="D75" s="75">
        <f>IF(1!O42="ND",1,IF(1!O42&lt;=1,1,IF(1!O42&lt;=2,2,IF(1!O42&lt;=4,3,4))))</f>
        <v>4</v>
      </c>
      <c r="E75" s="75">
        <f>IF(1!Q42="ND",1,IF(1!Q42&lt;=25,1,IF(1!Q42&lt;=40,3,IF(1!Q42&lt;=100,4,5))))</f>
        <v>1</v>
      </c>
      <c r="F75" s="75">
        <f>IF('續完'!L42="－","－",IF('續完'!L42="ND",1,IF('續完'!L42&lt;=50,1,IF('續完'!L42&lt;=5000,2,IF('續完'!L42&lt;=10000,3,4)))))</f>
        <v>4</v>
      </c>
      <c r="G75" s="75">
        <f>IF('續完'!N42="ND",1,IF('續完'!N42&lt;=0.1,1,IF('續完'!N42&lt;=0.3,2,4)))</f>
        <v>4</v>
      </c>
      <c r="H75" s="75">
        <f>IF(1!N42="－","－",IF(1!N42="ND",1,IF(1!N42&lt;=0.02,1,IF(1!N42&lt;=0.05,2,3))))</f>
        <v>3</v>
      </c>
      <c r="I75" s="75">
        <f t="shared" si="4"/>
        <v>5</v>
      </c>
      <c r="J75" s="89" t="str">
        <f t="shared" si="3"/>
        <v>戊</v>
      </c>
    </row>
    <row r="76" spans="1:10" ht="15" customHeight="1">
      <c r="A76" s="82" t="s">
        <v>115</v>
      </c>
      <c r="B76" s="75">
        <f>IF(1!K43&lt;=8.5,IF(1!K43&gt;=6.5,1,2),2)</f>
        <v>1</v>
      </c>
      <c r="C76" s="75">
        <f>IF(1!L43="ND",6,IF(1!L43&gt;=6.5,1,IF(1!L43&gt;=5.5,2,IF(1!L43&gt;=4.5,3,IF(1!L43&gt;=3,4,IF(1!L43&gt;=2,5,6))))))</f>
        <v>4</v>
      </c>
      <c r="D76" s="75">
        <f>IF(1!O43="ND",1,IF(1!O43&lt;=1,1,IF(1!O43&lt;=2,2,IF(1!O43&lt;=4,3,4))))</f>
        <v>4</v>
      </c>
      <c r="E76" s="75">
        <f>IF(1!Q43="ND",1,IF(1!Q43&lt;=25,1,IF(1!Q43&lt;=40,3,IF(1!Q43&lt;=100,4,5))))</f>
        <v>1</v>
      </c>
      <c r="F76" s="75">
        <f>IF('續完'!L43="－","－",IF('續完'!L43="ND",1,IF('續完'!L43&lt;=50,1,IF('續完'!L43&lt;=5000,2,IF('續完'!L43&lt;=10000,3,4)))))</f>
        <v>4</v>
      </c>
      <c r="G76" s="75">
        <f>IF('續完'!N43="ND",1,IF('續完'!N43&lt;=0.1,1,IF('續完'!N43&lt;=0.3,2,4)))</f>
        <v>4</v>
      </c>
      <c r="H76" s="75">
        <f>IF(1!N43="－","－",IF(1!N43="ND",1,IF(1!N43&lt;=0.02,1,IF(1!N43&lt;=0.05,2,3))))</f>
        <v>3</v>
      </c>
      <c r="I76" s="75">
        <f t="shared" si="4"/>
        <v>4</v>
      </c>
      <c r="J76" s="89" t="str">
        <f t="shared" si="3"/>
        <v>丁</v>
      </c>
    </row>
    <row r="77" spans="1:10" ht="15" customHeight="1">
      <c r="A77" s="82" t="s">
        <v>117</v>
      </c>
      <c r="B77" s="75">
        <f>IF(1!K44&lt;=8.5,IF(1!K44&gt;=6.5,1,2),2)</f>
        <v>1</v>
      </c>
      <c r="C77" s="75">
        <f>IF(1!L44="ND",6,IF(1!L44&gt;=6.5,1,IF(1!L44&gt;=5.5,2,IF(1!L44&gt;=4.5,3,IF(1!L44&gt;=3,4,IF(1!L44&gt;=2,5,6))))))</f>
        <v>2</v>
      </c>
      <c r="D77" s="75">
        <f>IF(1!O44="ND",1,IF(1!O44&lt;=1,1,IF(1!O44&lt;=2,2,IF(1!O44&lt;=4,3,4))))</f>
        <v>3</v>
      </c>
      <c r="E77" s="75">
        <f>IF(1!Q44="ND",1,IF(1!Q44&lt;=25,1,IF(1!Q44&lt;=40,3,IF(1!Q44&lt;=100,4,5))))</f>
        <v>1</v>
      </c>
      <c r="F77" s="75">
        <f>IF('續完'!L44="－","－",IF('續完'!L44="ND",1,IF('續完'!L44&lt;=50,1,IF('續完'!L44&lt;=5000,2,IF('續完'!L44&lt;=10000,3,4)))))</f>
        <v>4</v>
      </c>
      <c r="G77" s="75">
        <f>IF('續完'!N44="ND",1,IF('續完'!N44&lt;=0.1,1,IF('續完'!N44&lt;=0.3,2,4)))</f>
        <v>4</v>
      </c>
      <c r="H77" s="75">
        <f>IF(1!N44="－","－",IF(1!N44="ND",1,IF(1!N44&lt;=0.02,1,IF(1!N44&lt;=0.05,2,3))))</f>
        <v>3</v>
      </c>
      <c r="I77" s="75">
        <f t="shared" si="4"/>
        <v>4</v>
      </c>
      <c r="J77" s="89" t="str">
        <f t="shared" si="3"/>
        <v>丁</v>
      </c>
    </row>
    <row r="78" spans="1:10" ht="15" customHeight="1">
      <c r="A78" s="82" t="s">
        <v>75</v>
      </c>
      <c r="B78" s="75">
        <f>IF(1!K45&lt;=8.5,IF(1!K45&gt;=6.5,1,2),2)</f>
        <v>1</v>
      </c>
      <c r="C78" s="75">
        <f>IF(1!L45="ND",6,IF(1!L45&gt;=6.5,1,IF(1!L45&gt;=5.5,2,IF(1!L45&gt;=4.5,3,IF(1!L45&gt;=3,4,IF(1!L45&gt;=2,5,6))))))</f>
        <v>5</v>
      </c>
      <c r="D78" s="75">
        <f>IF(1!O45="ND",1,IF(1!O45&lt;=1,1,IF(1!O45&lt;=2,2,IF(1!O45&lt;=4,3,4))))</f>
        <v>4</v>
      </c>
      <c r="E78" s="75">
        <f>IF(1!Q45="ND",1,IF(1!Q45&lt;=25,1,IF(1!Q45&lt;=40,3,IF(1!Q45&lt;=100,4,5))))</f>
        <v>1</v>
      </c>
      <c r="F78" s="75">
        <f>IF('續完'!L45="－","－",IF('續完'!L45="ND",1,IF('續完'!L45&lt;=50,1,IF('續完'!L45&lt;=5000,2,IF('續完'!L45&lt;=10000,3,4)))))</f>
        <v>4</v>
      </c>
      <c r="G78" s="75">
        <f>IF('續完'!N45="ND",1,IF('續完'!N45&lt;=0.1,1,IF('續完'!N45&lt;=0.3,2,4)))</f>
        <v>4</v>
      </c>
      <c r="H78" s="75">
        <f>IF(1!N45="－","－",IF(1!N45="ND",1,IF(1!N45&lt;=0.02,1,IF(1!N45&lt;=0.05,2,3))))</f>
        <v>3</v>
      </c>
      <c r="I78" s="75">
        <f t="shared" si="4"/>
        <v>5</v>
      </c>
      <c r="J78" s="89" t="str">
        <f t="shared" si="3"/>
        <v>戊</v>
      </c>
    </row>
    <row r="79" spans="1:10" ht="15" customHeight="1">
      <c r="A79" s="82" t="s">
        <v>119</v>
      </c>
      <c r="B79" s="75">
        <f>IF(1!K46&lt;=8.5,IF(1!K46&gt;=6.5,1,2),2)</f>
        <v>1</v>
      </c>
      <c r="C79" s="75">
        <f>IF(1!L46="ND",6,IF(1!L46&gt;=6.5,1,IF(1!L46&gt;=5.5,2,IF(1!L46&gt;=4.5,3,IF(1!L46&gt;=3,4,IF(1!L46&gt;=2,5,6))))))</f>
        <v>5</v>
      </c>
      <c r="D79" s="75">
        <f>IF(1!O46="ND",1,IF(1!O46&lt;=1,1,IF(1!O46&lt;=2,2,IF(1!O46&lt;=4,3,4))))</f>
        <v>4</v>
      </c>
      <c r="E79" s="75">
        <f>IF(1!Q46="ND",1,IF(1!Q46&lt;=25,1,IF(1!Q46&lt;=40,3,IF(1!Q46&lt;=100,4,5))))</f>
        <v>4</v>
      </c>
      <c r="F79" s="75">
        <f>IF('續完'!L46="－","－",IF('續完'!L46="ND",1,IF('續完'!L46&lt;=50,1,IF('續完'!L46&lt;=5000,2,IF('續完'!L46&lt;=10000,3,4)))))</f>
        <v>4</v>
      </c>
      <c r="G79" s="75">
        <f>IF('續完'!N46="ND",1,IF('續完'!N46&lt;=0.1,1,IF('續完'!N46&lt;=0.3,2,4)))</f>
        <v>2</v>
      </c>
      <c r="H79" s="75">
        <f>IF(1!N46="－","－",IF(1!N46="ND",1,IF(1!N46&lt;=0.02,1,IF(1!N46&lt;=0.05,2,3))))</f>
        <v>3</v>
      </c>
      <c r="I79" s="75">
        <f t="shared" si="4"/>
        <v>5</v>
      </c>
      <c r="J79" s="89" t="str">
        <f t="shared" si="3"/>
        <v>戊</v>
      </c>
    </row>
    <row r="80" spans="1:10" ht="15" customHeight="1">
      <c r="A80" s="82" t="s">
        <v>120</v>
      </c>
      <c r="B80" s="75">
        <f>IF(1!K47&lt;=8.5,IF(1!K47&gt;=6.5,1,2),2)</f>
        <v>1</v>
      </c>
      <c r="C80" s="75">
        <f>IF(1!L47="ND",6,IF(1!L47&gt;=6.5,1,IF(1!L47&gt;=5.5,2,IF(1!L47&gt;=4.5,3,IF(1!L47&gt;=3,4,IF(1!L47&gt;=2,5,6))))))</f>
        <v>3</v>
      </c>
      <c r="D80" s="75">
        <f>IF(1!O47="ND",1,IF(1!O47&lt;=1,1,IF(1!O47&lt;=2,2,IF(1!O47&lt;=4,3,4))))</f>
        <v>4</v>
      </c>
      <c r="E80" s="75">
        <f>IF(1!Q47="ND",1,IF(1!Q47&lt;=25,1,IF(1!Q47&lt;=40,3,IF(1!Q47&lt;=100,4,5))))</f>
        <v>1</v>
      </c>
      <c r="F80" s="75">
        <f>IF('續完'!L47="－","－",IF('續完'!L47="ND",1,IF('續完'!L47&lt;=50,1,IF('續完'!L47&lt;=5000,2,IF('續完'!L47&lt;=10000,3,4)))))</f>
        <v>4</v>
      </c>
      <c r="G80" s="75">
        <f>IF('續完'!N47="ND",1,IF('續完'!N47&lt;=0.1,1,IF('續完'!N47&lt;=0.3,2,4)))</f>
        <v>1</v>
      </c>
      <c r="H80" s="75">
        <f>IF(1!N47="－","－",IF(1!N47="ND",1,IF(1!N47&lt;=0.02,1,IF(1!N47&lt;=0.05,2,3))))</f>
        <v>3</v>
      </c>
      <c r="I80" s="75">
        <f t="shared" si="4"/>
        <v>4</v>
      </c>
      <c r="J80" s="89" t="str">
        <f t="shared" si="3"/>
        <v>丁</v>
      </c>
    </row>
    <row r="81" spans="1:10" ht="15" customHeight="1" thickBot="1">
      <c r="A81" s="83" t="s">
        <v>122</v>
      </c>
      <c r="B81" s="84">
        <f>IF(1!K48&lt;=8.5,IF(1!K48&gt;=6.5,1,2),2)</f>
        <v>2</v>
      </c>
      <c r="C81" s="84">
        <f>IF(1!L48="ND",6,IF(1!L48&gt;=6.5,1,IF(1!L48&gt;=5.5,2,IF(1!L48&gt;=4.5,3,IF(1!L48&gt;=3,4,IF(1!L48&gt;=2,5,6))))))</f>
        <v>1</v>
      </c>
      <c r="D81" s="84">
        <f>IF(1!O48="ND",1,IF(1!O48&lt;=1,1,IF(1!O48&lt;=2,2,IF(1!O48&lt;=4,3,4))))</f>
        <v>4</v>
      </c>
      <c r="E81" s="84">
        <f>IF(1!Q48="ND",1,IF(1!Q48&lt;=25,1,IF(1!Q48&lt;=40,3,IF(1!Q48&lt;=100,4,5))))</f>
        <v>1</v>
      </c>
      <c r="F81" s="84">
        <f>IF('續完'!L48="－","－",IF('續完'!L48="ND",1,IF('續完'!L48&lt;=50,1,IF('續完'!L48&lt;=5000,2,IF('續完'!L48&lt;=10000,3,4)))))</f>
        <v>4</v>
      </c>
      <c r="G81" s="84">
        <f>IF('續完'!N48="ND",1,IF('續完'!N48&lt;=0.1,1,IF('續完'!N48&lt;=0.3,2,4)))</f>
        <v>4</v>
      </c>
      <c r="H81" s="84">
        <f>IF(1!N48="－","－",IF(1!N48="ND",1,IF(1!N48&lt;=0.02,1,IF(1!N48&lt;=0.05,2,3))))</f>
        <v>3</v>
      </c>
      <c r="I81" s="84">
        <f t="shared" si="4"/>
        <v>4</v>
      </c>
      <c r="J81" s="90" t="str">
        <f t="shared" si="3"/>
        <v>丁</v>
      </c>
    </row>
  </sheetData>
  <sheetProtection/>
  <printOptions/>
  <pageMargins left="0.58"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2012-07-07T00:52:02Z</cp:lastPrinted>
  <dcterms:created xsi:type="dcterms:W3CDTF">1997-10-06T13:23:22Z</dcterms:created>
  <dcterms:modified xsi:type="dcterms:W3CDTF">2012-10-16T05:33:01Z</dcterms:modified>
  <cp:category/>
  <cp:version/>
  <cp:contentType/>
  <cp:contentStatus/>
</cp:coreProperties>
</file>